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ne\Documents\"/>
    </mc:Choice>
  </mc:AlternateContent>
  <xr:revisionPtr revIDLastSave="0" documentId="8_{6AE2A50B-FE55-414E-BA1C-50E093B5127E}" xr6:coauthVersionLast="32" xr6:coauthVersionMax="32" xr10:uidLastSave="{00000000-0000-0000-0000-000000000000}"/>
  <bookViews>
    <workbookView xWindow="240" yWindow="120" windowWidth="18060" windowHeight="7050" xr2:uid="{00000000-000D-0000-FFFF-FFFF00000000}"/>
  </bookViews>
  <sheets>
    <sheet name="Seeding Runs" sheetId="1" r:id="rId1"/>
    <sheet name="Knockout Ladies" sheetId="3" r:id="rId2"/>
    <sheet name="Knockout Mens" sheetId="2" r:id="rId3"/>
  </sheets>
  <externalReferences>
    <externalReference r:id="rId4"/>
    <externalReference r:id="rId5"/>
    <externalReference r:id="rId6"/>
  </externalReferences>
  <definedNames>
    <definedName name="_xlnm.Print_Area" localSheetId="1">'Knockout Ladies'!$A$4:$N$66</definedName>
    <definedName name="_xlnm.Print_Area" localSheetId="2">'Knockout Mens'!$A$4:$N$72</definedName>
    <definedName name="_xlnm.Print_Titles" localSheetId="0">'Seeding Runs'!$1:$5</definedName>
    <definedName name="show_game_numbers">[2]Instructions!$F$24</definedName>
    <definedName name="show_seed_numbers">[2]Instructions!$F$18</definedName>
    <definedName name="valuevx">42.314159</definedName>
  </definedNames>
  <calcPr calcId="162913"/>
</workbook>
</file>

<file path=xl/calcChain.xml><?xml version="1.0" encoding="utf-8"?>
<calcChain xmlns="http://schemas.openxmlformats.org/spreadsheetml/2006/main">
  <c r="H1" i="3" l="1"/>
  <c r="B9" i="3" s="1"/>
  <c r="B13" i="3" s="1"/>
  <c r="B17" i="3" s="1"/>
  <c r="B21" i="3" s="1"/>
  <c r="B25" i="3" s="1"/>
  <c r="B29" i="3" s="1"/>
  <c r="B33" i="3" s="1"/>
  <c r="B37" i="3" s="1"/>
  <c r="B41" i="3" s="1"/>
  <c r="B45" i="3" s="1"/>
  <c r="B49" i="3" s="1"/>
  <c r="B53" i="3" s="1"/>
  <c r="B57" i="3" s="1"/>
  <c r="B61" i="3" s="1"/>
  <c r="B65" i="3" s="1"/>
  <c r="B69" i="3" s="1"/>
  <c r="D11" i="3" s="1"/>
  <c r="D19" i="3" s="1"/>
  <c r="D27" i="3" s="1"/>
  <c r="D35" i="3" s="1"/>
  <c r="D43" i="3" s="1"/>
  <c r="D51" i="3" s="1"/>
  <c r="D59" i="3" s="1"/>
  <c r="D67" i="3" s="1"/>
  <c r="F15" i="3" s="1"/>
  <c r="F31" i="3" s="1"/>
  <c r="F47" i="3" s="1"/>
  <c r="F63" i="3" s="1"/>
  <c r="H23" i="3" s="1"/>
  <c r="H55" i="3" s="1"/>
  <c r="J40" i="3" s="1"/>
  <c r="H2" i="3"/>
  <c r="A8" i="3" s="1"/>
  <c r="B8" i="3" s="1"/>
  <c r="L2" i="3"/>
  <c r="A10" i="3"/>
  <c r="B10" i="3" s="1"/>
  <c r="A12" i="3"/>
  <c r="B12" i="3" s="1"/>
  <c r="A14" i="3"/>
  <c r="B14" i="3" s="1"/>
  <c r="A18" i="3"/>
  <c r="B18" i="3" s="1"/>
  <c r="A20" i="3"/>
  <c r="B20" i="3" s="1"/>
  <c r="A22" i="3"/>
  <c r="B22" i="3"/>
  <c r="A24" i="3"/>
  <c r="B24" i="3" s="1"/>
  <c r="A26" i="3"/>
  <c r="B26" i="3" s="1"/>
  <c r="A28" i="3"/>
  <c r="B28" i="3" s="1"/>
  <c r="A30" i="3"/>
  <c r="B30" i="3" s="1"/>
  <c r="A32" i="3"/>
  <c r="B32" i="3" s="1"/>
  <c r="A34" i="3"/>
  <c r="B34" i="3" s="1"/>
  <c r="A36" i="3"/>
  <c r="B36" i="3" s="1"/>
  <c r="A38" i="3"/>
  <c r="B38" i="3"/>
  <c r="A40" i="3"/>
  <c r="B40" i="3" s="1"/>
  <c r="A42" i="3"/>
  <c r="B42" i="3"/>
  <c r="A44" i="3"/>
  <c r="B44" i="3"/>
  <c r="A46" i="3"/>
  <c r="B46" i="3"/>
  <c r="A48" i="3"/>
  <c r="B48" i="3" s="1"/>
  <c r="A50" i="3"/>
  <c r="B50" i="3"/>
  <c r="A52" i="3"/>
  <c r="B52" i="3" s="1"/>
  <c r="A54" i="3"/>
  <c r="B54" i="3"/>
  <c r="A56" i="3"/>
  <c r="B56" i="3" s="1"/>
  <c r="A58" i="3"/>
  <c r="B58" i="3"/>
  <c r="A60" i="3"/>
  <c r="B60" i="3"/>
  <c r="A62" i="3"/>
  <c r="B62" i="3" s="1"/>
  <c r="A64" i="3"/>
  <c r="B64" i="3" s="1"/>
  <c r="A66" i="3"/>
  <c r="B66" i="3"/>
  <c r="A68" i="3"/>
  <c r="B68" i="3" s="1"/>
  <c r="A70" i="3"/>
  <c r="B70" i="3"/>
  <c r="H1" i="2"/>
  <c r="B9" i="2" s="1"/>
  <c r="H2" i="2"/>
  <c r="A8" i="2" s="1"/>
  <c r="B8" i="2" s="1"/>
  <c r="L2" i="2"/>
  <c r="A14" i="2"/>
  <c r="B14" i="2" s="1"/>
  <c r="A16" i="2"/>
  <c r="B16" i="2"/>
  <c r="A26" i="2"/>
  <c r="B26" i="2" s="1"/>
  <c r="A28" i="2"/>
  <c r="B28" i="2" s="1"/>
  <c r="A30" i="2"/>
  <c r="B30" i="2" s="1"/>
  <c r="A32" i="2"/>
  <c r="B32" i="2" s="1"/>
  <c r="A34" i="2"/>
  <c r="B34" i="2" s="1"/>
  <c r="A36" i="2"/>
  <c r="B36" i="2" s="1"/>
  <c r="A38" i="2"/>
  <c r="B38" i="2" s="1"/>
  <c r="A40" i="2"/>
  <c r="B40" i="2" s="1"/>
  <c r="A42" i="2"/>
  <c r="B42" i="2" s="1"/>
  <c r="A44" i="2"/>
  <c r="B44" i="2" s="1"/>
  <c r="A46" i="2"/>
  <c r="B46" i="2" s="1"/>
  <c r="A48" i="2"/>
  <c r="B48" i="2"/>
  <c r="A50" i="2"/>
  <c r="B50" i="2" s="1"/>
  <c r="A52" i="2"/>
  <c r="B52" i="2" s="1"/>
  <c r="A54" i="2"/>
  <c r="B54" i="2" s="1"/>
  <c r="A58" i="2"/>
  <c r="B58" i="2" s="1"/>
  <c r="A60" i="2"/>
  <c r="B60" i="2" s="1"/>
  <c r="A62" i="2"/>
  <c r="B62" i="2" s="1"/>
  <c r="A64" i="2"/>
  <c r="B64" i="2" s="1"/>
  <c r="A66" i="2"/>
  <c r="B66" i="2" s="1"/>
  <c r="A68" i="2"/>
  <c r="B68" i="2" s="1"/>
  <c r="A70" i="2"/>
  <c r="B70" i="2" s="1"/>
  <c r="A16" i="3" l="1"/>
  <c r="B16" i="3" s="1"/>
  <c r="A22" i="2"/>
  <c r="B22" i="2" s="1"/>
  <c r="A12" i="2"/>
  <c r="B12" i="2" s="1"/>
  <c r="A20" i="2"/>
  <c r="B20" i="2" s="1"/>
  <c r="A10" i="2"/>
  <c r="B10" i="2" s="1"/>
  <c r="A18" i="2"/>
  <c r="B18" i="2" s="1"/>
  <c r="B13" i="2"/>
  <c r="B17" i="2" s="1"/>
  <c r="B21" i="2" s="1"/>
  <c r="B25" i="2" s="1"/>
  <c r="B29" i="2" s="1"/>
  <c r="B33" i="2" s="1"/>
  <c r="B37" i="2" s="1"/>
  <c r="B41" i="2" s="1"/>
  <c r="B45" i="2" s="1"/>
  <c r="B49" i="2" s="1"/>
  <c r="B53" i="2" s="1"/>
  <c r="B57" i="2" s="1"/>
  <c r="B61" i="2" s="1"/>
  <c r="B65" i="2" s="1"/>
  <c r="B69" i="2" s="1"/>
  <c r="D11" i="2" s="1"/>
  <c r="D19" i="2" s="1"/>
  <c r="D27" i="2" s="1"/>
  <c r="D35" i="2" s="1"/>
  <c r="D43" i="2" s="1"/>
  <c r="D51" i="2" s="1"/>
  <c r="D59" i="2" s="1"/>
  <c r="D67" i="2" s="1"/>
  <c r="F15" i="2" s="1"/>
  <c r="F31" i="2" s="1"/>
  <c r="F47" i="2" s="1"/>
  <c r="F63" i="2" s="1"/>
  <c r="H23" i="2" s="1"/>
  <c r="H55" i="2" s="1"/>
  <c r="J40" i="2" s="1"/>
  <c r="A56" i="2"/>
  <c r="B56" i="2" s="1"/>
  <c r="A24" i="2"/>
  <c r="B24" i="2" s="1"/>
</calcChain>
</file>

<file path=xl/sharedStrings.xml><?xml version="1.0" encoding="utf-8"?>
<sst xmlns="http://schemas.openxmlformats.org/spreadsheetml/2006/main" count="236" uniqueCount="116">
  <si>
    <t>Red Bull Pump Track (Roma)</t>
  </si>
  <si>
    <t>Race No</t>
  </si>
  <si>
    <t>Team Name</t>
  </si>
  <si>
    <t>Sex</t>
  </si>
  <si>
    <t>Age Cat Name</t>
  </si>
  <si>
    <t>Leg1</t>
  </si>
  <si>
    <t>Pos</t>
  </si>
  <si>
    <t>Leg2</t>
  </si>
  <si>
    <t>Fastest</t>
  </si>
  <si>
    <t>Age Pos</t>
  </si>
  <si>
    <t>Ov Pos</t>
  </si>
  <si>
    <t xml:space="preserve">41        </t>
  </si>
  <si>
    <t>CAMERON WRIGHT</t>
  </si>
  <si>
    <t>M</t>
  </si>
  <si>
    <t>Open</t>
  </si>
  <si>
    <t>0:19.87</t>
  </si>
  <si>
    <t>0:19.97</t>
  </si>
  <si>
    <t xml:space="preserve">39        </t>
  </si>
  <si>
    <t>DYLAN WILLIAMS</t>
  </si>
  <si>
    <t>0:20.74</t>
  </si>
  <si>
    <t>0:20.63</t>
  </si>
  <si>
    <t xml:space="preserve">44        </t>
  </si>
  <si>
    <t>OLIVER JONES</t>
  </si>
  <si>
    <t>0:20.76</t>
  </si>
  <si>
    <t xml:space="preserve">35        </t>
  </si>
  <si>
    <t>JUSTIN DEKKER</t>
  </si>
  <si>
    <t>0:21.03</t>
  </si>
  <si>
    <t>0:21.30</t>
  </si>
  <si>
    <t xml:space="preserve">36        </t>
  </si>
  <si>
    <t>BRANDON DE BRUYN</t>
  </si>
  <si>
    <t>0:22.34</t>
  </si>
  <si>
    <t>0:21.51</t>
  </si>
  <si>
    <t xml:space="preserve">50        </t>
  </si>
  <si>
    <t>MEKE MAPANYA</t>
  </si>
  <si>
    <t>0:21.74</t>
  </si>
  <si>
    <t>0:26.56</t>
  </si>
  <si>
    <t xml:space="preserve">51        </t>
  </si>
  <si>
    <t>PITSO CHATSAL</t>
  </si>
  <si>
    <t>0:23.25</t>
  </si>
  <si>
    <t>0:22.25</t>
  </si>
  <si>
    <t xml:space="preserve">33        </t>
  </si>
  <si>
    <t>DAROL HOWES</t>
  </si>
  <si>
    <t>0:22.76</t>
  </si>
  <si>
    <t>0:22.39</t>
  </si>
  <si>
    <t xml:space="preserve">37        </t>
  </si>
  <si>
    <t>MATTHEW HALL</t>
  </si>
  <si>
    <t>0:23.13</t>
  </si>
  <si>
    <t>0:22.65</t>
  </si>
  <si>
    <t xml:space="preserve">34        </t>
  </si>
  <si>
    <t>GRANT DEKKER</t>
  </si>
  <si>
    <t>0:24.02</t>
  </si>
  <si>
    <t>0:22.82</t>
  </si>
  <si>
    <t xml:space="preserve">40        </t>
  </si>
  <si>
    <t>BOTENG MOLAPO</t>
  </si>
  <si>
    <t>0:22.94</t>
  </si>
  <si>
    <t>0:22.83</t>
  </si>
  <si>
    <t xml:space="preserve">52        </t>
  </si>
  <si>
    <t>MOSOTO MOHAPI</t>
  </si>
  <si>
    <t>0:25.21</t>
  </si>
  <si>
    <t>0:22.86</t>
  </si>
  <si>
    <t xml:space="preserve">47        </t>
  </si>
  <si>
    <t>KOPANO MATOBO</t>
  </si>
  <si>
    <t>0:23.23</t>
  </si>
  <si>
    <t>0:23.08</t>
  </si>
  <si>
    <t xml:space="preserve">45        </t>
  </si>
  <si>
    <t>THAKASO MOTLATSI</t>
  </si>
  <si>
    <t>0:24.30</t>
  </si>
  <si>
    <t>0:23.50</t>
  </si>
  <si>
    <t xml:space="preserve">42        </t>
  </si>
  <si>
    <t>KARABELO MOHAPI</t>
  </si>
  <si>
    <t>0:23.75</t>
  </si>
  <si>
    <t>0:23.60</t>
  </si>
  <si>
    <t xml:space="preserve">38        </t>
  </si>
  <si>
    <t>DARIAN KNOTT</t>
  </si>
  <si>
    <t>0:24.36</t>
  </si>
  <si>
    <t>0:24.24</t>
  </si>
  <si>
    <t xml:space="preserve">43        </t>
  </si>
  <si>
    <t>MATAASE KWAZI</t>
  </si>
  <si>
    <t>0:25.02</t>
  </si>
  <si>
    <t>0:24.44</t>
  </si>
  <si>
    <t xml:space="preserve">53        </t>
  </si>
  <si>
    <t>MAIPATO THAKASO</t>
  </si>
  <si>
    <t>0:30.89</t>
  </si>
  <si>
    <t>0:26.66</t>
  </si>
  <si>
    <t xml:space="preserve">48        </t>
  </si>
  <si>
    <t>MOTSEKO RALETHOKO</t>
  </si>
  <si>
    <t>0:27.95</t>
  </si>
  <si>
    <t>0:29.58</t>
  </si>
  <si>
    <t xml:space="preserve">46        </t>
  </si>
  <si>
    <t>LENTSA REFSELISITSOE</t>
  </si>
  <si>
    <t>0:28.26</t>
  </si>
  <si>
    <t>0:31.44</t>
  </si>
  <si>
    <t xml:space="preserve">114       </t>
  </si>
  <si>
    <t>LIROPO MAHLAKE</t>
  </si>
  <si>
    <t>F</t>
  </si>
  <si>
    <t>0:28.70</t>
  </si>
  <si>
    <t>0:29.14</t>
  </si>
  <si>
    <t xml:space="preserve">112       </t>
  </si>
  <si>
    <t>PAAMO MAKHOTSO</t>
  </si>
  <si>
    <t>0:29.63</t>
  </si>
  <si>
    <t>0:31.00</t>
  </si>
  <si>
    <t xml:space="preserve">113       </t>
  </si>
  <si>
    <t>FIONA WILLIAMS</t>
  </si>
  <si>
    <t>0:34.70</t>
  </si>
  <si>
    <t>0:35.03</t>
  </si>
  <si>
    <t>3RD/4TH</t>
  </si>
  <si>
    <t xml:space="preserve">NEKO </t>
  </si>
  <si>
    <t>Champion</t>
  </si>
  <si>
    <t>4TH</t>
  </si>
  <si>
    <t>3RD</t>
  </si>
  <si>
    <t>2ND</t>
  </si>
  <si>
    <t>1ST</t>
  </si>
  <si>
    <t>Red Bull Pump Track Champs</t>
  </si>
  <si>
    <t>Instructions</t>
  </si>
  <si>
    <t>Tournament Bracket Template by Vertex42.com</t>
  </si>
  <si>
    <t>Single Elimination Bracket for 32 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</si>
</sst>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>
    <font>
      <sz val="11"/>
      <color rgb="FF000000"/>
      <name val="Calibri"/>
      <family val="2"/>
      <scheme val="minor"/>
    </font>
    <font>
      <sz val="11"/>
      <name val="Calibri"/>
    </font>
    <font>
      <b/>
      <sz val="26"/>
      <color rgb="FF000000"/>
      <name val="Arial"/>
    </font>
    <font>
      <b/>
      <sz val="11"/>
      <color rgb="FFFFFFFF"/>
      <name val="Tahoma"/>
    </font>
    <font>
      <sz val="10"/>
      <color rgb="FF4D4D4D"/>
      <name val="Tahoma"/>
    </font>
    <font>
      <sz val="10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i/>
      <sz val="11"/>
      <color indexed="8"/>
      <name val="Arial"/>
      <family val="2"/>
    </font>
    <font>
      <sz val="11"/>
      <color indexed="9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24"/>
      <color indexed="8"/>
      <name val="Arial"/>
      <family val="2"/>
    </font>
    <font>
      <sz val="8"/>
      <name val="Tahoma"/>
      <family val="2"/>
    </font>
    <font>
      <sz val="6"/>
      <color indexed="55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84C70"/>
        <bgColor rgb="FF384C70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rgb="FF4E648A"/>
      </left>
      <right style="thin">
        <color rgb="FF4E648A"/>
      </right>
      <top style="thin">
        <color rgb="FF4E648A"/>
      </top>
      <bottom style="thin">
        <color rgb="FF4E648A"/>
      </bottom>
      <diagonal/>
    </border>
    <border>
      <left/>
      <right style="thin">
        <color rgb="FF4E648A"/>
      </right>
      <top style="thin">
        <color rgb="FF4E648A"/>
      </top>
      <bottom style="thin">
        <color rgb="FF4E648A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164" fontId="1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66">
    <xf numFmtId="0" fontId="1" fillId="0" borderId="0" xfId="0" applyFont="1" applyFill="1" applyBorder="1"/>
    <xf numFmtId="0" fontId="3" fillId="2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right" vertical="top" wrapText="1" readingOrder="1"/>
    </xf>
    <xf numFmtId="0" fontId="4" fillId="0" borderId="3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2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5" fillId="0" borderId="0" xfId="1"/>
    <xf numFmtId="0" fontId="5" fillId="0" borderId="0" xfId="1" applyBorder="1"/>
    <xf numFmtId="0" fontId="5" fillId="0" borderId="5" xfId="1" applyBorder="1"/>
    <xf numFmtId="0" fontId="6" fillId="0" borderId="0" xfId="1" applyFont="1" applyFill="1" applyBorder="1" applyAlignment="1">
      <alignment horizontal="right"/>
    </xf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Fill="1" applyBorder="1"/>
    <xf numFmtId="0" fontId="6" fillId="0" borderId="0" xfId="1" applyFont="1" applyFill="1" applyBorder="1" applyAlignment="1"/>
    <xf numFmtId="0" fontId="7" fillId="0" borderId="0" xfId="1" applyFont="1" applyFill="1" applyBorder="1" applyAlignment="1"/>
    <xf numFmtId="0" fontId="6" fillId="0" borderId="5" xfId="1" applyFont="1" applyBorder="1" applyAlignment="1">
      <alignment horizontal="center"/>
    </xf>
    <xf numFmtId="0" fontId="6" fillId="3" borderId="6" xfId="1" applyFont="1" applyFill="1" applyBorder="1" applyAlignment="1"/>
    <xf numFmtId="0" fontId="6" fillId="0" borderId="7" xfId="1" applyFont="1" applyFill="1" applyBorder="1" applyAlignment="1"/>
    <xf numFmtId="0" fontId="6" fillId="0" borderId="0" xfId="1" applyFont="1" applyBorder="1"/>
    <xf numFmtId="0" fontId="7" fillId="0" borderId="8" xfId="1" applyFont="1" applyFill="1" applyBorder="1" applyAlignment="1"/>
    <xf numFmtId="0" fontId="6" fillId="0" borderId="5" xfId="1" applyFont="1" applyFill="1" applyBorder="1" applyAlignment="1">
      <alignment horizontal="center"/>
    </xf>
    <xf numFmtId="0" fontId="6" fillId="0" borderId="0" xfId="1" applyFont="1" applyFill="1"/>
    <xf numFmtId="0" fontId="6" fillId="0" borderId="0" xfId="1" applyFont="1" applyFill="1" applyAlignment="1">
      <alignment horizontal="center"/>
    </xf>
    <xf numFmtId="0" fontId="6" fillId="0" borderId="8" xfId="1" applyFont="1" applyFill="1" applyBorder="1" applyAlignment="1"/>
    <xf numFmtId="0" fontId="7" fillId="0" borderId="9" xfId="1" applyFont="1" applyBorder="1"/>
    <xf numFmtId="0" fontId="8" fillId="0" borderId="0" xfId="1" applyFont="1"/>
    <xf numFmtId="0" fontId="6" fillId="0" borderId="0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6" fillId="0" borderId="5" xfId="1" applyFont="1" applyFill="1" applyBorder="1" applyAlignment="1"/>
    <xf numFmtId="0" fontId="6" fillId="0" borderId="11" xfId="1" applyFont="1" applyFill="1" applyBorder="1" applyAlignment="1"/>
    <xf numFmtId="0" fontId="5" fillId="0" borderId="0" xfId="1" applyFill="1" applyBorder="1"/>
    <xf numFmtId="0" fontId="6" fillId="0" borderId="0" xfId="1" applyFont="1" applyAlignment="1">
      <alignment horizontal="right"/>
    </xf>
    <xf numFmtId="0" fontId="10" fillId="0" borderId="0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6" fillId="3" borderId="10" xfId="1" applyFont="1" applyFill="1" applyBorder="1" applyAlignment="1"/>
    <xf numFmtId="0" fontId="5" fillId="0" borderId="9" xfId="1" applyBorder="1"/>
    <xf numFmtId="0" fontId="11" fillId="0" borderId="0" xfId="1" applyFont="1" applyFill="1" applyBorder="1" applyAlignment="1">
      <alignment horizontal="right"/>
    </xf>
    <xf numFmtId="0" fontId="12" fillId="0" borderId="11" xfId="1" applyFont="1" applyBorder="1" applyAlignment="1">
      <alignment horizontal="center"/>
    </xf>
    <xf numFmtId="0" fontId="13" fillId="0" borderId="0" xfId="1" applyFont="1"/>
    <xf numFmtId="0" fontId="14" fillId="0" borderId="0" xfId="1" applyFont="1" applyFill="1"/>
    <xf numFmtId="0" fontId="7" fillId="0" borderId="0" xfId="1" applyFont="1" applyFill="1" applyAlignment="1"/>
    <xf numFmtId="0" fontId="15" fillId="0" borderId="0" xfId="1" applyFont="1" applyFill="1" applyAlignment="1">
      <alignment horizontal="center"/>
    </xf>
    <xf numFmtId="0" fontId="15" fillId="0" borderId="0" xfId="1" applyFont="1" applyFill="1" applyAlignment="1"/>
    <xf numFmtId="0" fontId="15" fillId="0" borderId="0" xfId="1" applyFont="1" applyFill="1" applyAlignment="1">
      <alignment horizontal="left"/>
    </xf>
    <xf numFmtId="0" fontId="5" fillId="3" borderId="0" xfId="1" applyFill="1"/>
    <xf numFmtId="0" fontId="16" fillId="3" borderId="0" xfId="2" applyNumberFormat="1" applyFont="1" applyFill="1" applyAlignment="1">
      <alignment horizontal="right"/>
    </xf>
    <xf numFmtId="0" fontId="6" fillId="3" borderId="0" xfId="1" applyFont="1" applyFill="1"/>
    <xf numFmtId="0" fontId="6" fillId="3" borderId="0" xfId="1" applyFont="1" applyFill="1" applyAlignment="1">
      <alignment horizontal="center"/>
    </xf>
    <xf numFmtId="0" fontId="17" fillId="3" borderId="0" xfId="1" applyFont="1" applyFill="1" applyAlignment="1">
      <alignment horizontal="left"/>
    </xf>
    <xf numFmtId="0" fontId="18" fillId="3" borderId="0" xfId="3" applyFill="1" applyAlignment="1" applyProtection="1">
      <alignment horizontal="center"/>
    </xf>
    <xf numFmtId="0" fontId="19" fillId="3" borderId="0" xfId="3" applyFont="1" applyFill="1" applyAlignment="1" applyProtection="1">
      <alignment horizontal="left"/>
    </xf>
    <xf numFmtId="0" fontId="6" fillId="3" borderId="0" xfId="1" applyFont="1" applyFill="1" applyAlignment="1">
      <alignment vertical="center"/>
    </xf>
    <xf numFmtId="0" fontId="6" fillId="3" borderId="0" xfId="1" applyFont="1" applyFill="1" applyAlignment="1">
      <alignment horizontal="center" vertical="center"/>
    </xf>
    <xf numFmtId="0" fontId="20" fillId="3" borderId="0" xfId="1" applyFont="1" applyFill="1" applyAlignment="1">
      <alignment vertical="center"/>
    </xf>
    <xf numFmtId="0" fontId="6" fillId="0" borderId="8" xfId="1" applyFont="1" applyBorder="1"/>
    <xf numFmtId="0" fontId="6" fillId="0" borderId="8" xfId="1" applyFont="1" applyFill="1" applyBorder="1"/>
    <xf numFmtId="0" fontId="6" fillId="0" borderId="7" xfId="1" applyFont="1" applyFill="1" applyBorder="1"/>
  </cellXfs>
  <cellStyles count="4">
    <cellStyle name="Comma 2" xfId="2" xr:uid="{4688C54C-273B-4F5B-B883-74528404365B}"/>
    <cellStyle name="Hyperlink" xfId="3" builtinId="8"/>
    <cellStyle name="Normal" xfId="0" builtinId="0"/>
    <cellStyle name="Normal 2" xfId="1" xr:uid="{BB54A60E-5700-4CE0-BF13-E7260C816DE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84C70"/>
      <rgbColor rgb="004E648A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12</xdr:col>
      <xdr:colOff>354888</xdr:colOff>
      <xdr:row>3</xdr:row>
      <xdr:rowOff>37566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2%20Man%20Knockout%20lESOTH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ne\Downloads\Copy-of-Horse-Madness-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2%20Lady%20Knocko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ing"/>
    </sheetNames>
    <sheetDataSet>
      <sheetData sheetId="0">
        <row r="1">
          <cell r="A1">
            <v>1</v>
          </cell>
          <cell r="B1" t="str">
            <v>CAMERON WRIGHT</v>
          </cell>
        </row>
        <row r="2">
          <cell r="A2">
            <v>2</v>
          </cell>
          <cell r="B2" t="str">
            <v>DYLAN WILLIAMS</v>
          </cell>
        </row>
        <row r="3">
          <cell r="A3">
            <v>3</v>
          </cell>
          <cell r="B3" t="str">
            <v>OLIVER JONES</v>
          </cell>
        </row>
        <row r="4">
          <cell r="A4">
            <v>4</v>
          </cell>
          <cell r="B4" t="str">
            <v>JUSTIN DEKKER</v>
          </cell>
        </row>
        <row r="5">
          <cell r="A5">
            <v>5</v>
          </cell>
          <cell r="B5" t="str">
            <v>BRANDON DE BRUYN</v>
          </cell>
        </row>
        <row r="6">
          <cell r="A6">
            <v>6</v>
          </cell>
          <cell r="B6" t="str">
            <v xml:space="preserve">NEKO </v>
          </cell>
        </row>
        <row r="7">
          <cell r="A7">
            <v>7</v>
          </cell>
          <cell r="B7" t="str">
            <v>PITSO CHATSAL</v>
          </cell>
        </row>
        <row r="8">
          <cell r="A8">
            <v>8</v>
          </cell>
          <cell r="B8" t="str">
            <v>DAROL HOWES</v>
          </cell>
        </row>
        <row r="9">
          <cell r="A9">
            <v>9</v>
          </cell>
          <cell r="B9" t="str">
            <v>MATTHEW HALL</v>
          </cell>
        </row>
        <row r="10">
          <cell r="A10">
            <v>10</v>
          </cell>
          <cell r="B10" t="str">
            <v>GRANT DEKKER</v>
          </cell>
        </row>
        <row r="11">
          <cell r="A11">
            <v>11</v>
          </cell>
          <cell r="B11" t="str">
            <v>BOTENG MOLAPO</v>
          </cell>
        </row>
        <row r="12">
          <cell r="A12">
            <v>12</v>
          </cell>
          <cell r="B12" t="str">
            <v>MOSOTO MOHAPI</v>
          </cell>
        </row>
        <row r="13">
          <cell r="A13">
            <v>13</v>
          </cell>
          <cell r="B13" t="str">
            <v>KOPANO MATOBO</v>
          </cell>
        </row>
        <row r="14">
          <cell r="A14">
            <v>14</v>
          </cell>
          <cell r="B14" t="str">
            <v>THAKASO MOTLATSI</v>
          </cell>
        </row>
        <row r="15">
          <cell r="A15">
            <v>15</v>
          </cell>
          <cell r="B15" t="str">
            <v>KARABELO MOHAPI</v>
          </cell>
        </row>
        <row r="16">
          <cell r="A16">
            <v>16</v>
          </cell>
          <cell r="B16" t="str">
            <v>DARIAN KNOTT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20"/>
      <sheetName val="24"/>
      <sheetName val="30"/>
      <sheetName val="©"/>
    </sheetNames>
    <sheetDataSet>
      <sheetData sheetId="0">
        <row r="18">
          <cell r="F18" t="b">
            <v>1</v>
          </cell>
        </row>
        <row r="24">
          <cell r="F24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ing"/>
    </sheetNames>
    <sheetDataSet>
      <sheetData sheetId="0">
        <row r="1">
          <cell r="A1">
            <v>1</v>
          </cell>
          <cell r="B1" t="str">
            <v>KANE HERBERT</v>
          </cell>
        </row>
        <row r="2">
          <cell r="A2">
            <v>2</v>
          </cell>
          <cell r="B2" t="str">
            <v>ANDREW NEETHLING</v>
          </cell>
        </row>
        <row r="3">
          <cell r="A3">
            <v>3</v>
          </cell>
          <cell r="B3" t="str">
            <v>MARC PEISER</v>
          </cell>
        </row>
        <row r="4">
          <cell r="A4">
            <v>4</v>
          </cell>
          <cell r="B4" t="str">
            <v>CULLEN MCMASTER</v>
          </cell>
        </row>
        <row r="5">
          <cell r="A5">
            <v>5</v>
          </cell>
          <cell r="B5" t="str">
            <v xml:space="preserve">DYLAN  WILLIAMS </v>
          </cell>
        </row>
        <row r="6">
          <cell r="A6">
            <v>6</v>
          </cell>
          <cell r="B6" t="str">
            <v>TIAAN ODENDAAL</v>
          </cell>
        </row>
        <row r="7">
          <cell r="A7">
            <v>7</v>
          </cell>
          <cell r="B7" t="str">
            <v>DYLAN HEUBNER</v>
          </cell>
        </row>
        <row r="8">
          <cell r="A8">
            <v>8</v>
          </cell>
          <cell r="B8" t="str">
            <v xml:space="preserve">JUSTIN STEYN </v>
          </cell>
        </row>
        <row r="9">
          <cell r="A9">
            <v>9</v>
          </cell>
          <cell r="B9" t="str">
            <v xml:space="preserve">SHARJAH  JONSSON </v>
          </cell>
        </row>
        <row r="10">
          <cell r="A10">
            <v>10</v>
          </cell>
          <cell r="B10" t="str">
            <v>CHRIS AUSTIN</v>
          </cell>
        </row>
        <row r="11">
          <cell r="A11">
            <v>11</v>
          </cell>
          <cell r="B11" t="str">
            <v>DIRK VAN SCHALKWYK</v>
          </cell>
        </row>
        <row r="12">
          <cell r="A12">
            <v>12</v>
          </cell>
          <cell r="B12" t="str">
            <v xml:space="preserve">JUSTIN  DEKKER </v>
          </cell>
        </row>
        <row r="13">
          <cell r="A13">
            <v>13</v>
          </cell>
          <cell r="B13" t="str">
            <v>ROBBIE SMITH</v>
          </cell>
        </row>
        <row r="14">
          <cell r="A14">
            <v>14</v>
          </cell>
          <cell r="B14" t="str">
            <v>OLIVER JONES</v>
          </cell>
        </row>
        <row r="15">
          <cell r="A15">
            <v>15</v>
          </cell>
          <cell r="B15" t="str">
            <v xml:space="preserve">STRUAN  MCMASTER </v>
          </cell>
        </row>
        <row r="16">
          <cell r="A16">
            <v>16</v>
          </cell>
          <cell r="B16" t="str">
            <v>THOBANI GOODHOPE</v>
          </cell>
        </row>
        <row r="17">
          <cell r="A17">
            <v>17</v>
          </cell>
          <cell r="B17" t="str">
            <v>AYANDA CELE</v>
          </cell>
        </row>
        <row r="18">
          <cell r="A18">
            <v>18</v>
          </cell>
          <cell r="B18" t="str">
            <v>ANDREW RICH</v>
          </cell>
        </row>
        <row r="19">
          <cell r="A19">
            <v>19</v>
          </cell>
          <cell r="B19" t="str">
            <v>SHAUN  SINDEN</v>
          </cell>
        </row>
        <row r="20">
          <cell r="A20">
            <v>20</v>
          </cell>
          <cell r="B20" t="str">
            <v>MATTHEW HALL</v>
          </cell>
        </row>
        <row r="21">
          <cell r="A21">
            <v>21</v>
          </cell>
          <cell r="B21" t="str">
            <v>SANELE HADEBE</v>
          </cell>
        </row>
        <row r="22">
          <cell r="A22">
            <v>22</v>
          </cell>
          <cell r="B22" t="str">
            <v>MPILWENHLE NGCOBO</v>
          </cell>
        </row>
        <row r="23">
          <cell r="A23">
            <v>23</v>
          </cell>
          <cell r="B23" t="str">
            <v>NHLAKANIPHO MKHIZE</v>
          </cell>
        </row>
        <row r="24">
          <cell r="A24">
            <v>24</v>
          </cell>
          <cell r="B24" t="str">
            <v>BRANDON DE BRUYN</v>
          </cell>
        </row>
        <row r="25">
          <cell r="A25">
            <v>25</v>
          </cell>
          <cell r="B25" t="str">
            <v>LLOYD RAMSAY</v>
          </cell>
        </row>
        <row r="26">
          <cell r="A26">
            <v>26</v>
          </cell>
          <cell r="B26" t="str">
            <v>MKHULUNKOSI MJUGO</v>
          </cell>
        </row>
        <row r="27">
          <cell r="A27">
            <v>27</v>
          </cell>
          <cell r="B27" t="str">
            <v>TIM KEEP</v>
          </cell>
        </row>
        <row r="28">
          <cell r="A28">
            <v>28</v>
          </cell>
          <cell r="B28" t="str">
            <v>GRANT DEKKER</v>
          </cell>
        </row>
        <row r="29">
          <cell r="A29">
            <v>29</v>
          </cell>
          <cell r="B29" t="str">
            <v>THOBANI MPANZAZ</v>
          </cell>
        </row>
        <row r="30">
          <cell r="A30">
            <v>30</v>
          </cell>
          <cell r="B30" t="str">
            <v>MZWAKHE LANGA</v>
          </cell>
        </row>
        <row r="31">
          <cell r="A31">
            <v>31</v>
          </cell>
          <cell r="B31" t="str">
            <v>THAMSANQA MAKHANYA</v>
          </cell>
        </row>
        <row r="32">
          <cell r="A32">
            <v>32</v>
          </cell>
          <cell r="B32" t="str">
            <v>MLULEKI MAYEZA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tournament-bracket-template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tex42.com/ExcelTemplates/tournament-bracket-templat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showGridLines="0" tabSelected="1" workbookViewId="0">
      <pane ySplit="5" topLeftCell="A6" activePane="bottomLeft" state="frozen"/>
      <selection pane="bottomLeft"/>
    </sheetView>
  </sheetViews>
  <sheetFormatPr defaultRowHeight="15"/>
  <cols>
    <col min="1" max="1" width="9.28515625" customWidth="1"/>
    <col min="2" max="2" width="25.85546875" customWidth="1"/>
    <col min="3" max="3" width="5.42578125" customWidth="1"/>
    <col min="4" max="4" width="13.42578125" customWidth="1"/>
    <col min="5" max="5" width="8.85546875" customWidth="1"/>
    <col min="6" max="6" width="4.5703125" customWidth="1"/>
    <col min="7" max="7" width="0.85546875" customWidth="1"/>
    <col min="8" max="8" width="8.7109375" customWidth="1"/>
    <col min="9" max="9" width="5.42578125" customWidth="1"/>
    <col min="10" max="10" width="8.7109375" customWidth="1"/>
    <col min="11" max="12" width="2.7109375" customWidth="1"/>
    <col min="13" max="13" width="5.42578125" customWidth="1"/>
    <col min="14" max="14" width="0" hidden="1" customWidth="1"/>
  </cols>
  <sheetData>
    <row r="1" spans="1:13" ht="0.4" customHeight="1"/>
    <row r="2" spans="1:13">
      <c r="A2" s="5" t="s">
        <v>0</v>
      </c>
      <c r="B2" s="6"/>
      <c r="C2" s="6"/>
      <c r="D2" s="6"/>
      <c r="E2" s="6"/>
      <c r="F2" s="6"/>
    </row>
    <row r="3" spans="1:13" ht="38.85" customHeight="1">
      <c r="A3" s="6"/>
      <c r="B3" s="6"/>
      <c r="C3" s="6"/>
      <c r="D3" s="6"/>
      <c r="E3" s="6"/>
      <c r="F3" s="6"/>
      <c r="L3" s="6"/>
      <c r="M3" s="6"/>
    </row>
    <row r="4" spans="1:13" ht="3.75" customHeight="1">
      <c r="L4" s="6"/>
      <c r="M4" s="6"/>
    </row>
    <row r="5" spans="1:13" ht="3" customHeight="1"/>
    <row r="6" spans="1:13" ht="5.45" customHeight="1"/>
    <row r="7" spans="1:13" ht="28.5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7" t="s">
        <v>6</v>
      </c>
      <c r="G7" s="8"/>
      <c r="H7" s="1" t="s">
        <v>7</v>
      </c>
      <c r="I7" s="1" t="s">
        <v>6</v>
      </c>
      <c r="J7" s="1" t="s">
        <v>8</v>
      </c>
      <c r="K7" s="7" t="s">
        <v>9</v>
      </c>
      <c r="L7" s="8"/>
      <c r="M7" s="1" t="s">
        <v>10</v>
      </c>
    </row>
    <row r="8" spans="1:13">
      <c r="A8" s="2" t="s">
        <v>11</v>
      </c>
      <c r="B8" s="2" t="s">
        <v>12</v>
      </c>
      <c r="C8" s="2" t="s">
        <v>13</v>
      </c>
      <c r="D8" s="2" t="s">
        <v>14</v>
      </c>
      <c r="E8" s="3" t="s">
        <v>15</v>
      </c>
      <c r="F8" s="9">
        <v>1</v>
      </c>
      <c r="G8" s="10"/>
      <c r="H8" s="3" t="s">
        <v>16</v>
      </c>
      <c r="I8" s="4">
        <v>1</v>
      </c>
      <c r="J8" s="3" t="s">
        <v>15</v>
      </c>
      <c r="K8" s="9">
        <v>1</v>
      </c>
      <c r="L8" s="10"/>
      <c r="M8" s="4">
        <v>1</v>
      </c>
    </row>
    <row r="9" spans="1:13">
      <c r="A9" s="2" t="s">
        <v>17</v>
      </c>
      <c r="B9" s="2" t="s">
        <v>18</v>
      </c>
      <c r="C9" s="2" t="s">
        <v>13</v>
      </c>
      <c r="D9" s="2" t="s">
        <v>14</v>
      </c>
      <c r="E9" s="3" t="s">
        <v>19</v>
      </c>
      <c r="F9" s="9">
        <v>2</v>
      </c>
      <c r="G9" s="10"/>
      <c r="H9" s="3" t="s">
        <v>20</v>
      </c>
      <c r="I9" s="4">
        <v>2</v>
      </c>
      <c r="J9" s="3" t="s">
        <v>20</v>
      </c>
      <c r="K9" s="9">
        <v>2</v>
      </c>
      <c r="L9" s="10"/>
      <c r="M9" s="4">
        <v>2</v>
      </c>
    </row>
    <row r="10" spans="1:13">
      <c r="A10" s="2" t="s">
        <v>21</v>
      </c>
      <c r="B10" s="2" t="s">
        <v>22</v>
      </c>
      <c r="C10" s="2" t="s">
        <v>13</v>
      </c>
      <c r="D10" s="2" t="s">
        <v>14</v>
      </c>
      <c r="E10" s="3" t="s">
        <v>23</v>
      </c>
      <c r="F10" s="9">
        <v>3</v>
      </c>
      <c r="G10" s="10"/>
      <c r="H10" s="3" t="s">
        <v>23</v>
      </c>
      <c r="I10" s="4">
        <v>3</v>
      </c>
      <c r="J10" s="3" t="s">
        <v>23</v>
      </c>
      <c r="K10" s="9">
        <v>3</v>
      </c>
      <c r="L10" s="10"/>
      <c r="M10" s="4">
        <v>3</v>
      </c>
    </row>
    <row r="11" spans="1:13">
      <c r="A11" s="2" t="s">
        <v>24</v>
      </c>
      <c r="B11" s="2" t="s">
        <v>25</v>
      </c>
      <c r="C11" s="2" t="s">
        <v>13</v>
      </c>
      <c r="D11" s="2" t="s">
        <v>14</v>
      </c>
      <c r="E11" s="3" t="s">
        <v>26</v>
      </c>
      <c r="F11" s="9">
        <v>4</v>
      </c>
      <c r="G11" s="10"/>
      <c r="H11" s="3" t="s">
        <v>27</v>
      </c>
      <c r="I11" s="4">
        <v>4</v>
      </c>
      <c r="J11" s="3" t="s">
        <v>26</v>
      </c>
      <c r="K11" s="9">
        <v>4</v>
      </c>
      <c r="L11" s="10"/>
      <c r="M11" s="4">
        <v>4</v>
      </c>
    </row>
    <row r="12" spans="1:13">
      <c r="A12" s="2" t="s">
        <v>28</v>
      </c>
      <c r="B12" s="2" t="s">
        <v>29</v>
      </c>
      <c r="C12" s="2" t="s">
        <v>13</v>
      </c>
      <c r="D12" s="2" t="s">
        <v>14</v>
      </c>
      <c r="E12" s="3" t="s">
        <v>30</v>
      </c>
      <c r="F12" s="9">
        <v>6</v>
      </c>
      <c r="G12" s="10"/>
      <c r="H12" s="3" t="s">
        <v>31</v>
      </c>
      <c r="I12" s="4">
        <v>5</v>
      </c>
      <c r="J12" s="3" t="s">
        <v>31</v>
      </c>
      <c r="K12" s="9">
        <v>5</v>
      </c>
      <c r="L12" s="10"/>
      <c r="M12" s="4">
        <v>5</v>
      </c>
    </row>
    <row r="13" spans="1:13">
      <c r="A13" s="2" t="s">
        <v>32</v>
      </c>
      <c r="B13" s="2" t="s">
        <v>33</v>
      </c>
      <c r="C13" s="2" t="s">
        <v>13</v>
      </c>
      <c r="D13" s="2" t="s">
        <v>14</v>
      </c>
      <c r="E13" s="3" t="s">
        <v>34</v>
      </c>
      <c r="F13" s="9">
        <v>5</v>
      </c>
      <c r="G13" s="10"/>
      <c r="H13" s="3" t="s">
        <v>35</v>
      </c>
      <c r="I13" s="4">
        <v>17</v>
      </c>
      <c r="J13" s="3" t="s">
        <v>34</v>
      </c>
      <c r="K13" s="9">
        <v>6</v>
      </c>
      <c r="L13" s="10"/>
      <c r="M13" s="4">
        <v>6</v>
      </c>
    </row>
    <row r="14" spans="1:13">
      <c r="A14" s="2" t="s">
        <v>36</v>
      </c>
      <c r="B14" s="2" t="s">
        <v>37</v>
      </c>
      <c r="C14" s="2" t="s">
        <v>13</v>
      </c>
      <c r="D14" s="2" t="s">
        <v>14</v>
      </c>
      <c r="E14" s="3" t="s">
        <v>38</v>
      </c>
      <c r="F14" s="9">
        <v>11</v>
      </c>
      <c r="G14" s="10"/>
      <c r="H14" s="3" t="s">
        <v>39</v>
      </c>
      <c r="I14" s="4">
        <v>6</v>
      </c>
      <c r="J14" s="3" t="s">
        <v>39</v>
      </c>
      <c r="K14" s="9">
        <v>7</v>
      </c>
      <c r="L14" s="10"/>
      <c r="M14" s="4">
        <v>7</v>
      </c>
    </row>
    <row r="15" spans="1:13">
      <c r="A15" s="2" t="s">
        <v>40</v>
      </c>
      <c r="B15" s="2" t="s">
        <v>41</v>
      </c>
      <c r="C15" s="2" t="s">
        <v>13</v>
      </c>
      <c r="D15" s="2" t="s">
        <v>14</v>
      </c>
      <c r="E15" s="3" t="s">
        <v>42</v>
      </c>
      <c r="F15" s="9">
        <v>7</v>
      </c>
      <c r="G15" s="10"/>
      <c r="H15" s="3" t="s">
        <v>43</v>
      </c>
      <c r="I15" s="4">
        <v>7</v>
      </c>
      <c r="J15" s="3" t="s">
        <v>43</v>
      </c>
      <c r="K15" s="9">
        <v>8</v>
      </c>
      <c r="L15" s="10"/>
      <c r="M15" s="4">
        <v>8</v>
      </c>
    </row>
    <row r="16" spans="1:13">
      <c r="A16" s="2" t="s">
        <v>44</v>
      </c>
      <c r="B16" s="2" t="s">
        <v>45</v>
      </c>
      <c r="C16" s="2" t="s">
        <v>13</v>
      </c>
      <c r="D16" s="2" t="s">
        <v>14</v>
      </c>
      <c r="E16" s="3" t="s">
        <v>46</v>
      </c>
      <c r="F16" s="9">
        <v>9</v>
      </c>
      <c r="G16" s="10"/>
      <c r="H16" s="3" t="s">
        <v>47</v>
      </c>
      <c r="I16" s="4">
        <v>8</v>
      </c>
      <c r="J16" s="3" t="s">
        <v>47</v>
      </c>
      <c r="K16" s="9">
        <v>9</v>
      </c>
      <c r="L16" s="10"/>
      <c r="M16" s="4">
        <v>9</v>
      </c>
    </row>
    <row r="17" spans="1:13">
      <c r="A17" s="2" t="s">
        <v>48</v>
      </c>
      <c r="B17" s="2" t="s">
        <v>49</v>
      </c>
      <c r="C17" s="2" t="s">
        <v>13</v>
      </c>
      <c r="D17" s="2" t="s">
        <v>14</v>
      </c>
      <c r="E17" s="3" t="s">
        <v>50</v>
      </c>
      <c r="F17" s="9">
        <v>13</v>
      </c>
      <c r="G17" s="10"/>
      <c r="H17" s="3" t="s">
        <v>51</v>
      </c>
      <c r="I17" s="4">
        <v>9</v>
      </c>
      <c r="J17" s="3" t="s">
        <v>51</v>
      </c>
      <c r="K17" s="9">
        <v>10</v>
      </c>
      <c r="L17" s="10"/>
      <c r="M17" s="4">
        <v>10</v>
      </c>
    </row>
    <row r="18" spans="1:13">
      <c r="A18" s="2" t="s">
        <v>52</v>
      </c>
      <c r="B18" s="2" t="s">
        <v>53</v>
      </c>
      <c r="C18" s="2" t="s">
        <v>13</v>
      </c>
      <c r="D18" s="2" t="s">
        <v>14</v>
      </c>
      <c r="E18" s="3" t="s">
        <v>54</v>
      </c>
      <c r="F18" s="9">
        <v>8</v>
      </c>
      <c r="G18" s="10"/>
      <c r="H18" s="3" t="s">
        <v>55</v>
      </c>
      <c r="I18" s="4">
        <v>10</v>
      </c>
      <c r="J18" s="3" t="s">
        <v>55</v>
      </c>
      <c r="K18" s="9">
        <v>11</v>
      </c>
      <c r="L18" s="10"/>
      <c r="M18" s="4">
        <v>11</v>
      </c>
    </row>
    <row r="19" spans="1:13">
      <c r="A19" s="2" t="s">
        <v>56</v>
      </c>
      <c r="B19" s="2" t="s">
        <v>57</v>
      </c>
      <c r="C19" s="2" t="s">
        <v>13</v>
      </c>
      <c r="D19" s="2" t="s">
        <v>14</v>
      </c>
      <c r="E19" s="3" t="s">
        <v>58</v>
      </c>
      <c r="F19" s="9">
        <v>17</v>
      </c>
      <c r="G19" s="10"/>
      <c r="H19" s="3" t="s">
        <v>59</v>
      </c>
      <c r="I19" s="4">
        <v>11</v>
      </c>
      <c r="J19" s="3" t="s">
        <v>59</v>
      </c>
      <c r="K19" s="9">
        <v>12</v>
      </c>
      <c r="L19" s="10"/>
      <c r="M19" s="4">
        <v>12</v>
      </c>
    </row>
    <row r="20" spans="1:13">
      <c r="A20" s="2" t="s">
        <v>60</v>
      </c>
      <c r="B20" s="2" t="s">
        <v>61</v>
      </c>
      <c r="C20" s="2" t="s">
        <v>13</v>
      </c>
      <c r="D20" s="2" t="s">
        <v>14</v>
      </c>
      <c r="E20" s="3" t="s">
        <v>62</v>
      </c>
      <c r="F20" s="9">
        <v>10</v>
      </c>
      <c r="G20" s="10"/>
      <c r="H20" s="3" t="s">
        <v>63</v>
      </c>
      <c r="I20" s="4">
        <v>12</v>
      </c>
      <c r="J20" s="3" t="s">
        <v>63</v>
      </c>
      <c r="K20" s="9">
        <v>13</v>
      </c>
      <c r="L20" s="10"/>
      <c r="M20" s="4">
        <v>13</v>
      </c>
    </row>
    <row r="21" spans="1:13">
      <c r="A21" s="2" t="s">
        <v>64</v>
      </c>
      <c r="B21" s="2" t="s">
        <v>65</v>
      </c>
      <c r="C21" s="2" t="s">
        <v>13</v>
      </c>
      <c r="D21" s="2" t="s">
        <v>14</v>
      </c>
      <c r="E21" s="3" t="s">
        <v>66</v>
      </c>
      <c r="F21" s="9">
        <v>14</v>
      </c>
      <c r="G21" s="10"/>
      <c r="H21" s="3" t="s">
        <v>67</v>
      </c>
      <c r="I21" s="4">
        <v>13</v>
      </c>
      <c r="J21" s="3" t="s">
        <v>67</v>
      </c>
      <c r="K21" s="9">
        <v>14</v>
      </c>
      <c r="L21" s="10"/>
      <c r="M21" s="4">
        <v>14</v>
      </c>
    </row>
    <row r="22" spans="1:13">
      <c r="A22" s="2" t="s">
        <v>68</v>
      </c>
      <c r="B22" s="2" t="s">
        <v>69</v>
      </c>
      <c r="C22" s="2" t="s">
        <v>13</v>
      </c>
      <c r="D22" s="2" t="s">
        <v>14</v>
      </c>
      <c r="E22" s="3" t="s">
        <v>70</v>
      </c>
      <c r="F22" s="9">
        <v>12</v>
      </c>
      <c r="G22" s="10"/>
      <c r="H22" s="3" t="s">
        <v>71</v>
      </c>
      <c r="I22" s="4">
        <v>14</v>
      </c>
      <c r="J22" s="3" t="s">
        <v>71</v>
      </c>
      <c r="K22" s="9">
        <v>15</v>
      </c>
      <c r="L22" s="10"/>
      <c r="M22" s="4">
        <v>15</v>
      </c>
    </row>
    <row r="23" spans="1:13">
      <c r="A23" s="2" t="s">
        <v>72</v>
      </c>
      <c r="B23" s="2" t="s">
        <v>73</v>
      </c>
      <c r="C23" s="2" t="s">
        <v>13</v>
      </c>
      <c r="D23" s="2" t="s">
        <v>14</v>
      </c>
      <c r="E23" s="3" t="s">
        <v>74</v>
      </c>
      <c r="F23" s="9">
        <v>15</v>
      </c>
      <c r="G23" s="10"/>
      <c r="H23" s="3" t="s">
        <v>75</v>
      </c>
      <c r="I23" s="4">
        <v>15</v>
      </c>
      <c r="J23" s="3" t="s">
        <v>75</v>
      </c>
      <c r="K23" s="9">
        <v>16</v>
      </c>
      <c r="L23" s="10"/>
      <c r="M23" s="4">
        <v>16</v>
      </c>
    </row>
    <row r="24" spans="1:13">
      <c r="A24" s="2" t="s">
        <v>76</v>
      </c>
      <c r="B24" s="2" t="s">
        <v>77</v>
      </c>
      <c r="C24" s="2" t="s">
        <v>13</v>
      </c>
      <c r="D24" s="2" t="s">
        <v>14</v>
      </c>
      <c r="E24" s="3" t="s">
        <v>78</v>
      </c>
      <c r="F24" s="9">
        <v>16</v>
      </c>
      <c r="G24" s="10"/>
      <c r="H24" s="3" t="s">
        <v>79</v>
      </c>
      <c r="I24" s="4">
        <v>16</v>
      </c>
      <c r="J24" s="3" t="s">
        <v>79</v>
      </c>
      <c r="K24" s="9">
        <v>17</v>
      </c>
      <c r="L24" s="10"/>
      <c r="M24" s="4">
        <v>17</v>
      </c>
    </row>
    <row r="25" spans="1:13">
      <c r="A25" s="2" t="s">
        <v>80</v>
      </c>
      <c r="B25" s="2" t="s">
        <v>81</v>
      </c>
      <c r="C25" s="2" t="s">
        <v>13</v>
      </c>
      <c r="D25" s="2" t="s">
        <v>14</v>
      </c>
      <c r="E25" s="3" t="s">
        <v>82</v>
      </c>
      <c r="F25" s="9">
        <v>20</v>
      </c>
      <c r="G25" s="10"/>
      <c r="H25" s="3" t="s">
        <v>83</v>
      </c>
      <c r="I25" s="4">
        <v>18</v>
      </c>
      <c r="J25" s="3" t="s">
        <v>83</v>
      </c>
      <c r="K25" s="9">
        <v>18</v>
      </c>
      <c r="L25" s="10"/>
      <c r="M25" s="4">
        <v>18</v>
      </c>
    </row>
    <row r="26" spans="1:13">
      <c r="A26" s="2" t="s">
        <v>84</v>
      </c>
      <c r="B26" s="2" t="s">
        <v>85</v>
      </c>
      <c r="C26" s="2" t="s">
        <v>13</v>
      </c>
      <c r="D26" s="2" t="s">
        <v>14</v>
      </c>
      <c r="E26" s="3" t="s">
        <v>86</v>
      </c>
      <c r="F26" s="9">
        <v>18</v>
      </c>
      <c r="G26" s="10"/>
      <c r="H26" s="3" t="s">
        <v>87</v>
      </c>
      <c r="I26" s="4">
        <v>19</v>
      </c>
      <c r="J26" s="3" t="s">
        <v>86</v>
      </c>
      <c r="K26" s="9">
        <v>19</v>
      </c>
      <c r="L26" s="10"/>
      <c r="M26" s="4">
        <v>19</v>
      </c>
    </row>
    <row r="27" spans="1:13">
      <c r="A27" s="2" t="s">
        <v>88</v>
      </c>
      <c r="B27" s="2" t="s">
        <v>89</v>
      </c>
      <c r="C27" s="2" t="s">
        <v>13</v>
      </c>
      <c r="D27" s="2" t="s">
        <v>14</v>
      </c>
      <c r="E27" s="3" t="s">
        <v>90</v>
      </c>
      <c r="F27" s="9">
        <v>19</v>
      </c>
      <c r="G27" s="10"/>
      <c r="H27" s="3" t="s">
        <v>91</v>
      </c>
      <c r="I27" s="4">
        <v>20</v>
      </c>
      <c r="J27" s="3" t="s">
        <v>90</v>
      </c>
      <c r="K27" s="9">
        <v>20</v>
      </c>
      <c r="L27" s="10"/>
      <c r="M27" s="4">
        <v>20</v>
      </c>
    </row>
    <row r="28" spans="1:13">
      <c r="A28" s="2" t="s">
        <v>92</v>
      </c>
      <c r="B28" s="2" t="s">
        <v>93</v>
      </c>
      <c r="C28" s="2" t="s">
        <v>94</v>
      </c>
      <c r="D28" s="2" t="s">
        <v>14</v>
      </c>
      <c r="E28" s="3" t="s">
        <v>95</v>
      </c>
      <c r="F28" s="9">
        <v>1</v>
      </c>
      <c r="G28" s="10"/>
      <c r="H28" s="3" t="s">
        <v>96</v>
      </c>
      <c r="I28" s="4">
        <v>1</v>
      </c>
      <c r="J28" s="3" t="s">
        <v>95</v>
      </c>
      <c r="K28" s="9">
        <v>1</v>
      </c>
      <c r="L28" s="10"/>
      <c r="M28" s="4">
        <v>1</v>
      </c>
    </row>
    <row r="29" spans="1:13">
      <c r="A29" s="2" t="s">
        <v>97</v>
      </c>
      <c r="B29" s="2" t="s">
        <v>98</v>
      </c>
      <c r="C29" s="2" t="s">
        <v>94</v>
      </c>
      <c r="D29" s="2" t="s">
        <v>14</v>
      </c>
      <c r="E29" s="3" t="s">
        <v>99</v>
      </c>
      <c r="F29" s="9">
        <v>2</v>
      </c>
      <c r="G29" s="10"/>
      <c r="H29" s="3" t="s">
        <v>100</v>
      </c>
      <c r="I29" s="4">
        <v>2</v>
      </c>
      <c r="J29" s="3" t="s">
        <v>99</v>
      </c>
      <c r="K29" s="9">
        <v>2</v>
      </c>
      <c r="L29" s="10"/>
      <c r="M29" s="4">
        <v>2</v>
      </c>
    </row>
    <row r="30" spans="1:13">
      <c r="A30" s="2" t="s">
        <v>101</v>
      </c>
      <c r="B30" s="2" t="s">
        <v>102</v>
      </c>
      <c r="C30" s="2" t="s">
        <v>94</v>
      </c>
      <c r="D30" s="2" t="s">
        <v>14</v>
      </c>
      <c r="E30" s="3" t="s">
        <v>103</v>
      </c>
      <c r="F30" s="9">
        <v>3</v>
      </c>
      <c r="G30" s="10"/>
      <c r="H30" s="3" t="s">
        <v>104</v>
      </c>
      <c r="I30" s="4">
        <v>3</v>
      </c>
      <c r="J30" s="3" t="s">
        <v>103</v>
      </c>
      <c r="K30" s="9">
        <v>3</v>
      </c>
      <c r="L30" s="10"/>
      <c r="M30" s="4">
        <v>3</v>
      </c>
    </row>
    <row r="31" spans="1:13" ht="0" hidden="1" customHeight="1"/>
    <row r="32" spans="1:13" ht="3.6" customHeight="1"/>
  </sheetData>
  <mergeCells count="50">
    <mergeCell ref="F30:G30"/>
    <mergeCell ref="K30:L30"/>
    <mergeCell ref="F27:G27"/>
    <mergeCell ref="K27:L27"/>
    <mergeCell ref="F28:G28"/>
    <mergeCell ref="K28:L28"/>
    <mergeCell ref="F29:G29"/>
    <mergeCell ref="K29:L29"/>
    <mergeCell ref="F24:G24"/>
    <mergeCell ref="K24:L24"/>
    <mergeCell ref="F25:G25"/>
    <mergeCell ref="K25:L25"/>
    <mergeCell ref="F26:G26"/>
    <mergeCell ref="K26:L26"/>
    <mergeCell ref="F21:G21"/>
    <mergeCell ref="K21:L21"/>
    <mergeCell ref="F22:G22"/>
    <mergeCell ref="K22:L22"/>
    <mergeCell ref="F23:G23"/>
    <mergeCell ref="K23:L23"/>
    <mergeCell ref="F18:G18"/>
    <mergeCell ref="K18:L18"/>
    <mergeCell ref="F19:G19"/>
    <mergeCell ref="K19:L19"/>
    <mergeCell ref="F20:G20"/>
    <mergeCell ref="K20:L20"/>
    <mergeCell ref="F15:G15"/>
    <mergeCell ref="K15:L15"/>
    <mergeCell ref="F16:G16"/>
    <mergeCell ref="K16:L16"/>
    <mergeCell ref="F17:G17"/>
    <mergeCell ref="K17:L17"/>
    <mergeCell ref="F12:G12"/>
    <mergeCell ref="K12:L12"/>
    <mergeCell ref="F13:G13"/>
    <mergeCell ref="K13:L13"/>
    <mergeCell ref="F14:G14"/>
    <mergeCell ref="K14:L14"/>
    <mergeCell ref="F9:G9"/>
    <mergeCell ref="K9:L9"/>
    <mergeCell ref="F10:G10"/>
    <mergeCell ref="K10:L10"/>
    <mergeCell ref="F11:G11"/>
    <mergeCell ref="K11:L11"/>
    <mergeCell ref="A2:F3"/>
    <mergeCell ref="L3:M4"/>
    <mergeCell ref="F7:G7"/>
    <mergeCell ref="K7:L7"/>
    <mergeCell ref="F8:G8"/>
    <mergeCell ref="K8:L8"/>
  </mergeCells>
  <pageMargins left="0.39370078740157499" right="0.39370078740157499" top="0.39370078740157499" bottom="1.1020354330708699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Printed at 5/2/2018 7:25:00 AM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1FC7C-C23E-439E-BA6B-44E1FABDC563}">
  <sheetPr>
    <tabColor indexed="22"/>
    <pageSetUpPr fitToPage="1"/>
  </sheetPr>
  <dimension ref="A1:S72"/>
  <sheetViews>
    <sheetView showGridLines="0" view="pageBreakPreview" topLeftCell="H17" zoomScale="60" zoomScaleNormal="85" workbookViewId="0">
      <selection activeCell="N28" sqref="N28"/>
    </sheetView>
  </sheetViews>
  <sheetFormatPr defaultRowHeight="12.75"/>
  <cols>
    <col min="1" max="1" width="5.42578125" style="11" hidden="1" customWidth="1"/>
    <col min="2" max="2" width="20" style="11" hidden="1" customWidth="1"/>
    <col min="3" max="3" width="4.7109375" style="11" hidden="1" customWidth="1"/>
    <col min="4" max="4" width="21.140625" style="11" hidden="1" customWidth="1"/>
    <col min="5" max="5" width="4.42578125" style="11" hidden="1" customWidth="1"/>
    <col min="6" max="6" width="21.140625" style="11" hidden="1" customWidth="1"/>
    <col min="7" max="7" width="4.42578125" style="11" hidden="1" customWidth="1"/>
    <col min="8" max="8" width="21.140625" style="11" customWidth="1"/>
    <col min="9" max="9" width="4.42578125" style="11" customWidth="1"/>
    <col min="10" max="10" width="21.140625" style="11" customWidth="1"/>
    <col min="11" max="11" width="4.42578125" style="11" customWidth="1"/>
    <col min="12" max="12" width="21.140625" style="11" customWidth="1"/>
    <col min="13" max="13" width="4.42578125" style="11" customWidth="1"/>
    <col min="14" max="14" width="22.140625" style="11" customWidth="1"/>
    <col min="15" max="15" width="4.7109375" style="11" customWidth="1"/>
    <col min="16" max="16384" width="9.140625" style="11"/>
  </cols>
  <sheetData>
    <row r="1" spans="1:13" ht="24" hidden="1" customHeight="1">
      <c r="A1" s="62" t="s">
        <v>115</v>
      </c>
      <c r="B1" s="62"/>
      <c r="C1" s="62"/>
      <c r="D1" s="60"/>
      <c r="E1" s="61"/>
      <c r="F1" s="60"/>
      <c r="G1" s="60"/>
      <c r="H1" s="57" t="b">
        <f>show_game_numbers</f>
        <v>1</v>
      </c>
      <c r="I1" s="61"/>
      <c r="J1" s="60"/>
      <c r="K1" s="60"/>
      <c r="L1" s="60"/>
      <c r="M1" s="53"/>
    </row>
    <row r="2" spans="1:13" ht="14.25" hidden="1">
      <c r="A2" s="59" t="s">
        <v>114</v>
      </c>
      <c r="B2" s="59"/>
      <c r="C2" s="59"/>
      <c r="D2" s="59"/>
      <c r="E2" s="56"/>
      <c r="F2" s="58" t="s">
        <v>113</v>
      </c>
      <c r="G2" s="55"/>
      <c r="H2" s="57" t="b">
        <f>show_seed_numbers</f>
        <v>1</v>
      </c>
      <c r="I2" s="56"/>
      <c r="J2" s="56"/>
      <c r="K2" s="55"/>
      <c r="L2" s="54" t="str">
        <f ca="1">"© 2012-" &amp; YEAR(TODAY()) &amp; " Vertex42 LLC"</f>
        <v>© 2012-2018 Vertex42 LLC</v>
      </c>
      <c r="M2" s="53"/>
    </row>
    <row r="4" spans="1:13" ht="30">
      <c r="A4" s="51" t="s">
        <v>112</v>
      </c>
      <c r="B4" s="52"/>
      <c r="C4" s="52"/>
      <c r="D4" s="51"/>
      <c r="E4" s="50"/>
      <c r="G4" s="50"/>
      <c r="H4" s="50"/>
      <c r="I4" s="50"/>
      <c r="M4" s="50"/>
    </row>
    <row r="5" spans="1:13" ht="15">
      <c r="A5" s="49"/>
    </row>
    <row r="6" spans="1:13" ht="15">
      <c r="J6" s="49"/>
    </row>
    <row r="7" spans="1:13" ht="15">
      <c r="J7" s="49"/>
    </row>
    <row r="8" spans="1:13" ht="15.75" thickBot="1">
      <c r="A8" s="15">
        <f>IF($H$2=TRUE,1,"")</f>
        <v>1</v>
      </c>
      <c r="B8" s="24" t="str">
        <f>VLOOKUP(A8,[3]Seeding!A$1:B$32,2,FALSE)</f>
        <v>KANE HERBERT</v>
      </c>
      <c r="C8" s="32"/>
      <c r="J8" s="49"/>
    </row>
    <row r="9" spans="1:13" ht="15.75" thickBot="1">
      <c r="A9" s="47"/>
      <c r="B9" s="30">
        <f>IF($H$1=TRUE,0+1,"")</f>
        <v>1</v>
      </c>
      <c r="C9" s="29"/>
      <c r="D9" s="28"/>
      <c r="E9" s="32"/>
      <c r="F9" s="26"/>
      <c r="G9" s="27"/>
      <c r="H9" s="26"/>
      <c r="I9" s="26"/>
      <c r="J9" s="26"/>
      <c r="K9" s="27"/>
      <c r="L9" s="26"/>
      <c r="M9" s="26"/>
    </row>
    <row r="10" spans="1:13" ht="15.75" thickBot="1">
      <c r="A10" s="15">
        <f>IF($H$2=TRUE,32,"")</f>
        <v>32</v>
      </c>
      <c r="B10" s="24" t="str">
        <f>VLOOKUP(A10,[3]Seeding!A$1:B$32,2,FALSE)</f>
        <v>MLULEKI MAYEZA</v>
      </c>
      <c r="C10" s="21"/>
      <c r="D10" s="17"/>
      <c r="E10" s="42"/>
      <c r="F10" s="26"/>
      <c r="G10" s="27"/>
      <c r="H10" s="26"/>
      <c r="I10" s="26"/>
      <c r="J10" s="26"/>
      <c r="K10" s="27"/>
      <c r="L10" s="26"/>
      <c r="M10" s="26"/>
    </row>
    <row r="11" spans="1:13" ht="15" thickBot="1">
      <c r="A11" s="15"/>
      <c r="B11" s="15"/>
      <c r="C11" s="15"/>
      <c r="D11" s="45">
        <f>IF($H$1=TRUE,B69+1,"")</f>
        <v>17</v>
      </c>
      <c r="F11" s="22"/>
      <c r="G11" s="32"/>
      <c r="H11" s="26"/>
      <c r="I11" s="26"/>
      <c r="J11" s="26"/>
      <c r="K11" s="27"/>
      <c r="L11" s="26"/>
      <c r="M11" s="26"/>
    </row>
    <row r="12" spans="1:13" ht="15.75" thickBot="1">
      <c r="A12" s="15">
        <f>IF($H$2=TRUE,16,"")</f>
        <v>16</v>
      </c>
      <c r="B12" s="24" t="str">
        <f>VLOOKUP(A12,[3]Seeding!A$1:B$32,2,FALSE)</f>
        <v>THOBANI GOODHOPE</v>
      </c>
      <c r="C12" s="32"/>
      <c r="D12" s="18"/>
      <c r="E12" s="36"/>
      <c r="F12" s="26"/>
      <c r="G12" s="42"/>
      <c r="H12" s="26"/>
      <c r="I12" s="26"/>
      <c r="J12" s="26"/>
      <c r="K12" s="16"/>
      <c r="L12" s="26"/>
      <c r="M12" s="26"/>
    </row>
    <row r="13" spans="1:13" ht="15.75" thickBot="1">
      <c r="A13" s="47"/>
      <c r="B13" s="30">
        <f>IF($H$1=TRUE,B9+1,"")</f>
        <v>2</v>
      </c>
      <c r="C13" s="29"/>
      <c r="D13" s="28"/>
      <c r="E13" s="21"/>
      <c r="F13" s="15"/>
      <c r="G13" s="25"/>
      <c r="H13" s="26"/>
      <c r="I13" s="26"/>
      <c r="J13" s="26"/>
      <c r="K13" s="16"/>
      <c r="L13" s="26"/>
      <c r="M13" s="26"/>
    </row>
    <row r="14" spans="1:13" ht="15.75" thickBot="1">
      <c r="A14" s="15">
        <f>IF($H$2=TRUE,17,"")</f>
        <v>17</v>
      </c>
      <c r="B14" s="24" t="str">
        <f>VLOOKUP(A14,[3]Seeding!A$1:B$32,2,FALSE)</f>
        <v>AYANDA CELE</v>
      </c>
      <c r="C14" s="21"/>
      <c r="D14" s="37"/>
      <c r="E14" s="37"/>
      <c r="G14" s="25"/>
      <c r="H14" s="26"/>
      <c r="L14" s="26"/>
      <c r="M14" s="26"/>
    </row>
    <row r="15" spans="1:13" ht="15.75" thickBot="1">
      <c r="A15" s="15"/>
      <c r="B15" s="19"/>
      <c r="C15" s="15"/>
      <c r="D15" s="18"/>
      <c r="E15" s="18"/>
      <c r="F15" s="33">
        <f>IF($H$1=TRUE,D67+1,"")</f>
        <v>25</v>
      </c>
      <c r="G15" s="25"/>
      <c r="H15" s="64" t="s">
        <v>93</v>
      </c>
      <c r="I15" s="32"/>
      <c r="L15" s="26"/>
      <c r="M15" s="26"/>
    </row>
    <row r="16" spans="1:13" ht="15.75" thickBot="1">
      <c r="A16" s="15">
        <f>IF($H$2=TRUE,8,"")</f>
        <v>8</v>
      </c>
      <c r="B16" s="24" t="str">
        <f>VLOOKUP(A16,[3]Seeding!A$1:B$32,2,FALSE)</f>
        <v xml:space="preserve">JUSTIN STEYN </v>
      </c>
      <c r="C16" s="32"/>
      <c r="D16" s="18"/>
      <c r="E16" s="18"/>
      <c r="G16" s="25"/>
      <c r="H16" s="26"/>
      <c r="I16" s="44"/>
      <c r="L16" s="26"/>
      <c r="M16" s="26"/>
    </row>
    <row r="17" spans="1:14" ht="15.75" thickBot="1">
      <c r="A17" s="47"/>
      <c r="B17" s="30">
        <f>IF($H$1=TRUE,B13+1,"")</f>
        <v>3</v>
      </c>
      <c r="C17" s="29"/>
      <c r="D17" s="28"/>
      <c r="E17" s="43"/>
      <c r="G17" s="13"/>
      <c r="I17" s="13"/>
      <c r="J17" s="26"/>
      <c r="L17" s="26"/>
      <c r="M17" s="26"/>
    </row>
    <row r="18" spans="1:14" ht="15.75" thickBot="1">
      <c r="A18" s="15">
        <f>IF($H$2=TRUE,25,"")</f>
        <v>25</v>
      </c>
      <c r="B18" s="24" t="str">
        <f>VLOOKUP(A18,[3]Seeding!A$1:B$32,2,FALSE)</f>
        <v>LLOYD RAMSAY</v>
      </c>
      <c r="C18" s="21"/>
      <c r="D18" s="17"/>
      <c r="E18" s="42"/>
      <c r="F18" s="26"/>
      <c r="G18" s="25"/>
      <c r="H18" s="26"/>
      <c r="I18" s="25"/>
      <c r="J18" s="26"/>
      <c r="L18" s="26"/>
      <c r="M18" s="26"/>
    </row>
    <row r="19" spans="1:14" ht="15.75" thickBot="1">
      <c r="A19" s="15"/>
      <c r="B19" s="15"/>
      <c r="C19" s="15"/>
      <c r="D19" s="33">
        <f>IF($H$1=TRUE,D11+1,"")</f>
        <v>18</v>
      </c>
      <c r="F19" s="22"/>
      <c r="G19" s="21"/>
      <c r="H19" s="26"/>
      <c r="I19" s="25"/>
      <c r="J19" s="26"/>
      <c r="L19" s="26"/>
      <c r="M19" s="48" t="s">
        <v>111</v>
      </c>
      <c r="N19" s="11" t="s">
        <v>98</v>
      </c>
    </row>
    <row r="20" spans="1:14" ht="16.5" thickBot="1">
      <c r="A20" s="15">
        <f>IF($H$2=TRUE,9,"")</f>
        <v>9</v>
      </c>
      <c r="B20" s="24" t="str">
        <f>VLOOKUP(A20,[3]Seeding!A$1:B$32,2,FALSE)</f>
        <v xml:space="preserve">SHARJAH  JONSSON </v>
      </c>
      <c r="C20" s="32"/>
      <c r="D20" s="18"/>
      <c r="E20" s="36"/>
      <c r="F20" s="26"/>
      <c r="G20" s="27"/>
      <c r="H20" s="26"/>
      <c r="I20" s="25"/>
      <c r="J20" s="26"/>
      <c r="L20" s="26"/>
      <c r="M20" s="48" t="s">
        <v>110</v>
      </c>
      <c r="N20" s="11" t="s">
        <v>93</v>
      </c>
    </row>
    <row r="21" spans="1:14" ht="16.5" thickBot="1">
      <c r="A21" s="47"/>
      <c r="B21" s="30">
        <f>IF($H$1=TRUE,B17+1,"")</f>
        <v>4</v>
      </c>
      <c r="C21" s="29"/>
      <c r="D21" s="28"/>
      <c r="E21" s="21"/>
      <c r="F21" s="26"/>
      <c r="G21" s="27"/>
      <c r="I21" s="25"/>
      <c r="J21" s="26"/>
      <c r="L21" s="26"/>
      <c r="M21" s="48" t="s">
        <v>109</v>
      </c>
      <c r="N21" s="11" t="s">
        <v>102</v>
      </c>
    </row>
    <row r="22" spans="1:14" ht="15.75" thickBot="1">
      <c r="A22" s="15">
        <f>IF($H$2=TRUE,24,"")</f>
        <v>24</v>
      </c>
      <c r="B22" s="24" t="str">
        <f>VLOOKUP(A22,[3]Seeding!A$1:B$32,2,FALSE)</f>
        <v>BRANDON DE BRUYN</v>
      </c>
      <c r="C22" s="21"/>
      <c r="D22" s="37"/>
      <c r="E22" s="37"/>
      <c r="F22" s="33"/>
      <c r="G22" s="27"/>
      <c r="I22" s="25"/>
      <c r="J22" s="26"/>
      <c r="L22" s="26"/>
      <c r="M22" s="26"/>
    </row>
    <row r="23" spans="1:14" ht="15.75" thickBot="1">
      <c r="A23" s="15"/>
      <c r="B23" s="19"/>
      <c r="C23" s="15"/>
      <c r="D23" s="18"/>
      <c r="E23" s="18"/>
      <c r="F23" s="33"/>
      <c r="G23" s="27"/>
      <c r="H23" s="33">
        <f>IF($H$1=TRUE,F63+1,"")</f>
        <v>29</v>
      </c>
      <c r="I23" s="25"/>
      <c r="J23" s="65" t="s">
        <v>93</v>
      </c>
      <c r="K23" s="32"/>
      <c r="L23" s="26"/>
      <c r="M23" s="26"/>
    </row>
    <row r="24" spans="1:14" ht="15.75" thickBot="1">
      <c r="A24" s="15">
        <f>IF($H$2=TRUE,4,"")</f>
        <v>4</v>
      </c>
      <c r="B24" s="24" t="str">
        <f>VLOOKUP(A24,[3]Seeding!A$1:B$32,2,FALSE)</f>
        <v>CULLEN MCMASTER</v>
      </c>
      <c r="C24" s="32"/>
      <c r="D24" s="18"/>
      <c r="E24" s="18"/>
      <c r="F24" s="33"/>
      <c r="G24" s="27"/>
      <c r="I24" s="25"/>
      <c r="J24" s="26"/>
      <c r="K24" s="44"/>
    </row>
    <row r="25" spans="1:14" ht="15.75" thickBot="1">
      <c r="A25" s="47"/>
      <c r="B25" s="30">
        <f>IF($H$1=TRUE,B21+1,"")</f>
        <v>5</v>
      </c>
      <c r="C25" s="29"/>
      <c r="D25" s="28"/>
      <c r="E25" s="32"/>
      <c r="F25" s="26"/>
      <c r="G25" s="27"/>
      <c r="I25" s="20"/>
      <c r="K25" s="13"/>
      <c r="L25" s="26"/>
      <c r="M25" s="26"/>
    </row>
    <row r="26" spans="1:14" ht="15.75" thickBot="1">
      <c r="A26" s="15">
        <f>IF($H$2=TRUE,29,"")</f>
        <v>29</v>
      </c>
      <c r="B26" s="24" t="str">
        <f>VLOOKUP(A26,[3]Seeding!A$1:B$32,2,FALSE)</f>
        <v>THOBANI MPANZAZ</v>
      </c>
      <c r="C26" s="21"/>
      <c r="D26" s="17"/>
      <c r="E26" s="25"/>
      <c r="F26" s="26"/>
      <c r="G26" s="27"/>
      <c r="H26" s="15"/>
      <c r="I26" s="25"/>
      <c r="J26" s="26"/>
      <c r="K26" s="25"/>
      <c r="L26" s="26"/>
      <c r="M26" s="15"/>
    </row>
    <row r="27" spans="1:14" ht="15" thickBot="1">
      <c r="A27" s="15"/>
      <c r="B27" s="15"/>
      <c r="C27" s="15"/>
      <c r="D27" s="33">
        <f>IF($H$1=TRUE,D19+1,"")</f>
        <v>19</v>
      </c>
      <c r="F27" s="22"/>
      <c r="G27" s="32"/>
      <c r="H27" s="15"/>
      <c r="I27" s="20"/>
      <c r="J27" s="26"/>
      <c r="K27" s="25"/>
      <c r="L27" s="26"/>
      <c r="M27" s="15"/>
    </row>
    <row r="28" spans="1:14" ht="15.75" thickBot="1">
      <c r="A28" s="15">
        <f>IF($H$2=TRUE,13,"")</f>
        <v>13</v>
      </c>
      <c r="B28" s="24" t="str">
        <f>VLOOKUP(A28,[3]Seeding!A$1:B$32,2,FALSE)</f>
        <v>ROBBIE SMITH</v>
      </c>
      <c r="C28" s="32"/>
      <c r="D28" s="17"/>
      <c r="E28" s="25"/>
      <c r="F28" s="26"/>
      <c r="G28" s="35"/>
      <c r="H28" s="15"/>
      <c r="I28" s="20"/>
      <c r="J28" s="26"/>
      <c r="K28" s="25"/>
      <c r="L28" s="26"/>
      <c r="M28" s="15"/>
    </row>
    <row r="29" spans="1:14" ht="15.75" thickBot="1">
      <c r="A29" s="47"/>
      <c r="B29" s="30">
        <f>IF($H$1=TRUE,B25+1,"")</f>
        <v>6</v>
      </c>
      <c r="C29" s="29"/>
      <c r="D29" s="28"/>
      <c r="E29" s="21"/>
      <c r="G29" s="13"/>
      <c r="I29" s="13"/>
      <c r="K29" s="25"/>
      <c r="M29" s="12"/>
    </row>
    <row r="30" spans="1:14" ht="15.75" thickBot="1">
      <c r="A30" s="15">
        <f>IF($H$2=TRUE,20,"")</f>
        <v>20</v>
      </c>
      <c r="B30" s="24" t="str">
        <f>VLOOKUP(A30,[3]Seeding!A$1:B$32,2,FALSE)</f>
        <v>MATTHEW HALL</v>
      </c>
      <c r="C30" s="21"/>
      <c r="D30" s="37"/>
      <c r="E30" s="37"/>
      <c r="F30" s="33"/>
      <c r="G30" s="13"/>
      <c r="H30" s="23"/>
      <c r="I30" s="36"/>
      <c r="J30" s="33"/>
      <c r="K30" s="25"/>
      <c r="L30" s="17"/>
    </row>
    <row r="31" spans="1:14" ht="15" thickBot="1">
      <c r="A31" s="15"/>
      <c r="B31" s="15"/>
      <c r="C31" s="15"/>
      <c r="D31" s="18"/>
      <c r="E31" s="18"/>
      <c r="F31" s="33">
        <f>IF($H$1=TRUE,F15+1,"")</f>
        <v>26</v>
      </c>
      <c r="G31" s="25"/>
      <c r="H31" s="63"/>
      <c r="I31" s="21"/>
      <c r="K31" s="35"/>
      <c r="L31" s="26"/>
    </row>
    <row r="32" spans="1:14" ht="15.75" thickBot="1">
      <c r="A32" s="15">
        <f>IF($H$2=TRUE,5,"")</f>
        <v>5</v>
      </c>
      <c r="B32" s="24" t="str">
        <f>VLOOKUP(A32,[3]Seeding!A$1:B$32,2,FALSE)</f>
        <v xml:space="preserve">DYLAN  WILLIAMS </v>
      </c>
      <c r="C32" s="32"/>
      <c r="D32" s="18"/>
      <c r="E32" s="18"/>
      <c r="F32" s="33"/>
      <c r="G32" s="25"/>
      <c r="H32" s="15"/>
      <c r="I32" s="15"/>
      <c r="K32" s="35"/>
      <c r="L32" s="26"/>
    </row>
    <row r="33" spans="1:14" ht="15.75" thickBot="1">
      <c r="A33" s="47"/>
      <c r="B33" s="30">
        <f>IF($H$1=TRUE,B29+1,"")</f>
        <v>7</v>
      </c>
      <c r="C33" s="29"/>
      <c r="D33" s="28"/>
      <c r="E33" s="32"/>
      <c r="F33" s="26"/>
      <c r="G33" s="25"/>
      <c r="H33" s="15"/>
      <c r="I33" s="15"/>
      <c r="K33" s="25"/>
    </row>
    <row r="34" spans="1:14" ht="15.75" thickBot="1">
      <c r="A34" s="15">
        <f>IF($H$2=TRUE,28,"")</f>
        <v>28</v>
      </c>
      <c r="B34" s="24" t="str">
        <f>VLOOKUP(A34,[3]Seeding!A$1:B$32,2,FALSE)</f>
        <v>GRANT DEKKER</v>
      </c>
      <c r="C34" s="21"/>
      <c r="D34" s="17"/>
      <c r="E34" s="25"/>
      <c r="F34" s="26"/>
      <c r="G34" s="25"/>
      <c r="H34" s="15"/>
      <c r="I34" s="15"/>
      <c r="K34" s="25"/>
      <c r="L34" s="26"/>
    </row>
    <row r="35" spans="1:14" ht="15" thickBot="1">
      <c r="A35" s="15"/>
      <c r="B35" s="15"/>
      <c r="C35" s="15"/>
      <c r="D35" s="33">
        <f>IF($H$1=TRUE,D27+1,"")</f>
        <v>20</v>
      </c>
      <c r="F35" s="22"/>
      <c r="G35" s="21"/>
      <c r="H35" s="15"/>
      <c r="K35" s="13"/>
    </row>
    <row r="36" spans="1:14" ht="15.75" thickBot="1">
      <c r="A36" s="15">
        <f>IF($H$2=TRUE,12,"")</f>
        <v>12</v>
      </c>
      <c r="B36" s="24" t="str">
        <f>VLOOKUP(A36,[3]Seeding!A$1:B$32,2,FALSE)</f>
        <v xml:space="preserve">JUSTIN  DEKKER </v>
      </c>
      <c r="C36" s="32"/>
      <c r="D36" s="17"/>
      <c r="E36" s="25"/>
      <c r="F36" s="26"/>
      <c r="G36" s="27"/>
      <c r="K36" s="13"/>
    </row>
    <row r="37" spans="1:14" ht="15.75" thickBot="1">
      <c r="A37" s="47"/>
      <c r="B37" s="30">
        <f>IF($H$1=TRUE,B33+1,"")</f>
        <v>8</v>
      </c>
      <c r="C37" s="29"/>
      <c r="D37" s="28"/>
      <c r="E37" s="21"/>
      <c r="F37" s="26"/>
      <c r="G37" s="27"/>
      <c r="K37" s="13"/>
    </row>
    <row r="38" spans="1:14" ht="15.75" thickBot="1">
      <c r="A38" s="15">
        <f>IF($H$2=TRUE,21,"")</f>
        <v>21</v>
      </c>
      <c r="B38" s="24" t="str">
        <f>VLOOKUP(A38,[3]Seeding!A$1:B$32,2,FALSE)</f>
        <v>SANELE HADEBE</v>
      </c>
      <c r="C38" s="21"/>
      <c r="D38" s="23"/>
      <c r="E38" s="16"/>
      <c r="F38" s="15"/>
      <c r="G38" s="16"/>
      <c r="K38" s="13"/>
    </row>
    <row r="39" spans="1:14" ht="14.25">
      <c r="A39" s="15"/>
      <c r="B39" s="15"/>
      <c r="C39" s="15"/>
      <c r="D39" s="23"/>
      <c r="E39" s="16"/>
      <c r="F39" s="15"/>
      <c r="G39" s="16"/>
      <c r="H39" s="15"/>
      <c r="K39" s="13"/>
      <c r="L39" s="23"/>
    </row>
    <row r="40" spans="1:14" ht="15.75" thickBot="1">
      <c r="A40" s="15">
        <f>IF($H$2=TRUE,2,"")</f>
        <v>2</v>
      </c>
      <c r="B40" s="24" t="str">
        <f>VLOOKUP(A40,[3]Seeding!A$1:B$32,2,FALSE)</f>
        <v>ANDREW NEETHLING</v>
      </c>
      <c r="C40" s="32"/>
      <c r="J40" s="33">
        <f>IF($H$1=TRUE,H55+1,"")</f>
        <v>31</v>
      </c>
      <c r="K40" s="13"/>
      <c r="L40" s="64"/>
      <c r="M40" s="31"/>
      <c r="N40" s="38"/>
    </row>
    <row r="41" spans="1:14" ht="15.75" thickBot="1">
      <c r="A41" s="15"/>
      <c r="B41" s="30">
        <f>IF($H$1=TRUE,B37+1,"")</f>
        <v>9</v>
      </c>
      <c r="C41" s="29"/>
      <c r="D41" s="28"/>
      <c r="E41" s="32"/>
      <c r="F41" s="26"/>
      <c r="G41" s="27"/>
      <c r="H41" s="26"/>
      <c r="I41" s="26"/>
      <c r="J41" s="26"/>
      <c r="K41" s="25"/>
      <c r="L41" s="46" t="s">
        <v>107</v>
      </c>
      <c r="M41" s="38"/>
      <c r="N41" s="38"/>
    </row>
    <row r="42" spans="1:14" ht="15.75" thickBot="1">
      <c r="A42" s="15">
        <f>IF($H$2=TRUE,31,"")</f>
        <v>31</v>
      </c>
      <c r="B42" s="24" t="str">
        <f>VLOOKUP(A42,[3]Seeding!A$1:B$32,2,FALSE)</f>
        <v>THAMSANQA MAKHANYA</v>
      </c>
      <c r="C42" s="21"/>
      <c r="D42" s="17"/>
      <c r="E42" s="42"/>
      <c r="F42" s="26"/>
      <c r="G42" s="27"/>
      <c r="H42" s="26"/>
      <c r="I42" s="26"/>
      <c r="J42" s="26"/>
      <c r="K42" s="25"/>
      <c r="L42" s="23"/>
      <c r="M42" s="38"/>
      <c r="N42" s="38"/>
    </row>
    <row r="43" spans="1:14" ht="15" thickBot="1">
      <c r="A43" s="15"/>
      <c r="B43" s="15"/>
      <c r="C43" s="15"/>
      <c r="D43" s="45">
        <f>IF($H$1=TRUE,D35+1,"")</f>
        <v>21</v>
      </c>
      <c r="F43" s="22"/>
      <c r="G43" s="32"/>
      <c r="H43" s="26"/>
      <c r="I43" s="26"/>
      <c r="J43" s="26"/>
      <c r="K43" s="25"/>
      <c r="L43" s="23"/>
      <c r="M43" s="38"/>
      <c r="N43" s="38"/>
    </row>
    <row r="44" spans="1:14" ht="15.75" thickBot="1">
      <c r="A44" s="15">
        <f>IF($H$2=TRUE,15,"")</f>
        <v>15</v>
      </c>
      <c r="B44" s="24" t="str">
        <f>VLOOKUP(A44,[3]Seeding!A$1:B$32,2,FALSE)</f>
        <v xml:space="preserve">STRUAN  MCMASTER </v>
      </c>
      <c r="C44" s="32"/>
      <c r="D44" s="18"/>
      <c r="E44" s="36"/>
      <c r="F44" s="26"/>
      <c r="G44" s="42"/>
      <c r="H44" s="26"/>
      <c r="I44" s="26"/>
      <c r="J44" s="26"/>
      <c r="K44" s="20"/>
      <c r="L44" s="23"/>
      <c r="M44" s="38"/>
      <c r="N44" s="38"/>
    </row>
    <row r="45" spans="1:14" ht="15.75" thickBot="1">
      <c r="A45" s="15"/>
      <c r="B45" s="30">
        <f>IF($H$1=TRUE,B41+1,"")</f>
        <v>10</v>
      </c>
      <c r="C45" s="29"/>
      <c r="D45" s="28"/>
      <c r="E45" s="21"/>
      <c r="F45" s="15"/>
      <c r="G45" s="25"/>
      <c r="H45" s="26"/>
      <c r="I45" s="26"/>
      <c r="J45" s="26"/>
      <c r="K45" s="20"/>
      <c r="L45" s="23"/>
      <c r="M45" s="38"/>
      <c r="N45" s="38"/>
    </row>
    <row r="46" spans="1:14" ht="15.75" thickBot="1">
      <c r="A46" s="15">
        <f>IF($H$2=TRUE,18,"")</f>
        <v>18</v>
      </c>
      <c r="B46" s="24" t="str">
        <f>VLOOKUP(A46,[3]Seeding!A$1:B$32,2,FALSE)</f>
        <v>ANDREW RICH</v>
      </c>
      <c r="C46" s="21"/>
      <c r="D46" s="37"/>
      <c r="E46" s="37"/>
      <c r="G46" s="25"/>
      <c r="H46" s="26"/>
      <c r="K46" s="13"/>
      <c r="M46" s="38"/>
      <c r="N46" s="38"/>
    </row>
    <row r="47" spans="1:14" ht="15.75" thickBot="1">
      <c r="A47" s="15"/>
      <c r="B47" s="19"/>
      <c r="C47" s="15"/>
      <c r="D47" s="18"/>
      <c r="E47" s="18"/>
      <c r="F47" s="33">
        <f>IF($H$1=TRUE,F31+1,"")</f>
        <v>27</v>
      </c>
      <c r="G47" s="25"/>
      <c r="H47" s="64" t="s">
        <v>102</v>
      </c>
      <c r="I47" s="32"/>
      <c r="K47" s="13"/>
      <c r="L47" s="23"/>
      <c r="M47" s="38"/>
      <c r="N47" s="38"/>
    </row>
    <row r="48" spans="1:14" ht="15.75" thickBot="1">
      <c r="A48" s="15">
        <f>IF($H$2=TRUE,7,"")</f>
        <v>7</v>
      </c>
      <c r="B48" s="24" t="str">
        <f>VLOOKUP(A48,[3]Seeding!A$1:B$32,2,FALSE)</f>
        <v>DYLAN HEUBNER</v>
      </c>
      <c r="C48" s="32"/>
      <c r="D48" s="18"/>
      <c r="E48" s="18"/>
      <c r="G48" s="25"/>
      <c r="H48" s="26"/>
      <c r="I48" s="44"/>
      <c r="K48" s="13"/>
      <c r="L48" s="23"/>
      <c r="M48" s="38"/>
      <c r="N48" s="38"/>
    </row>
    <row r="49" spans="1:19" ht="15.75" thickBot="1">
      <c r="A49" s="15"/>
      <c r="B49" s="30">
        <f>IF($H$1=TRUE,B45+1,"")</f>
        <v>11</v>
      </c>
      <c r="C49" s="29"/>
      <c r="D49" s="28"/>
      <c r="E49" s="43"/>
      <c r="G49" s="13"/>
      <c r="I49" s="13"/>
      <c r="J49" s="26"/>
      <c r="K49" s="13"/>
      <c r="L49" s="33"/>
      <c r="M49" s="38"/>
      <c r="N49" s="38"/>
    </row>
    <row r="50" spans="1:19" ht="15.75" thickBot="1">
      <c r="A50" s="15">
        <f>IF($H$2=TRUE,26,"")</f>
        <v>26</v>
      </c>
      <c r="B50" s="24" t="str">
        <f>VLOOKUP(A50,[3]Seeding!A$1:B$32,2,FALSE)</f>
        <v>MKHULUNKOSI MJUGO</v>
      </c>
      <c r="C50" s="21"/>
      <c r="D50" s="17"/>
      <c r="E50" s="42"/>
      <c r="F50" s="26"/>
      <c r="G50" s="25"/>
      <c r="H50" s="26"/>
      <c r="I50" s="25"/>
      <c r="J50" s="26"/>
      <c r="K50" s="13"/>
      <c r="L50" s="23"/>
      <c r="M50" s="38"/>
      <c r="N50" s="17"/>
      <c r="R50" s="31"/>
      <c r="S50" s="12"/>
    </row>
    <row r="51" spans="1:19" ht="15" thickBot="1">
      <c r="A51" s="15"/>
      <c r="B51" s="15"/>
      <c r="C51" s="15"/>
      <c r="D51" s="33">
        <f>IF($H$1=TRUE,D43+1,"")</f>
        <v>22</v>
      </c>
      <c r="F51" s="22"/>
      <c r="G51" s="21"/>
      <c r="H51" s="26"/>
      <c r="I51" s="25"/>
      <c r="J51" s="26"/>
      <c r="K51" s="13"/>
      <c r="L51" s="23"/>
      <c r="M51" s="38"/>
      <c r="N51" s="17"/>
      <c r="R51" s="23"/>
      <c r="S51" s="12"/>
    </row>
    <row r="52" spans="1:19" ht="15.75" thickBot="1">
      <c r="A52" s="15">
        <f>IF($H$2=TRUE,10,"")</f>
        <v>10</v>
      </c>
      <c r="B52" s="24" t="str">
        <f>VLOOKUP(A52,[3]Seeding!A$1:B$32,2,FALSE)</f>
        <v>CHRIS AUSTIN</v>
      </c>
      <c r="C52" s="32"/>
      <c r="D52" s="18"/>
      <c r="E52" s="36"/>
      <c r="F52" s="26"/>
      <c r="G52" s="27"/>
      <c r="H52" s="26"/>
      <c r="I52" s="25"/>
      <c r="J52" s="26"/>
      <c r="K52" s="13"/>
      <c r="L52" s="23"/>
      <c r="M52" s="38"/>
      <c r="N52" s="17"/>
      <c r="R52" s="23"/>
      <c r="S52" s="12"/>
    </row>
    <row r="53" spans="1:19" ht="15.75" thickBot="1">
      <c r="A53" s="15"/>
      <c r="B53" s="30">
        <f>IF($H$1=TRUE,B49+1,"")</f>
        <v>12</v>
      </c>
      <c r="C53" s="29"/>
      <c r="D53" s="28"/>
      <c r="E53" s="21"/>
      <c r="F53" s="26"/>
      <c r="G53" s="27"/>
      <c r="I53" s="25"/>
      <c r="J53" s="26"/>
      <c r="K53" s="13"/>
      <c r="L53" s="23"/>
      <c r="M53" s="38"/>
      <c r="N53" s="17"/>
      <c r="R53" s="23"/>
      <c r="S53" s="12"/>
    </row>
    <row r="54" spans="1:19" ht="15.75" thickBot="1">
      <c r="A54" s="15">
        <f>IF($H$2=TRUE,23,"")</f>
        <v>23</v>
      </c>
      <c r="B54" s="24" t="str">
        <f>VLOOKUP(A54,[3]Seeding!A$1:B$32,2,FALSE)</f>
        <v>NHLAKANIPHO MKHIZE</v>
      </c>
      <c r="C54" s="21"/>
      <c r="D54" s="37"/>
      <c r="E54" s="37"/>
      <c r="F54" s="33"/>
      <c r="G54" s="27"/>
      <c r="I54" s="25"/>
      <c r="J54" s="26"/>
      <c r="K54" s="13"/>
      <c r="L54" s="23"/>
      <c r="M54" s="38"/>
      <c r="N54" s="17"/>
      <c r="R54" s="23"/>
      <c r="S54" s="12"/>
    </row>
    <row r="55" spans="1:19" ht="15.75" thickBot="1">
      <c r="A55" s="15"/>
      <c r="B55" s="19"/>
      <c r="C55" s="15"/>
      <c r="D55" s="18"/>
      <c r="E55" s="18"/>
      <c r="F55" s="33"/>
      <c r="G55" s="27"/>
      <c r="H55" s="33">
        <f>IF($H$1=TRUE,H23+1,"")</f>
        <v>30</v>
      </c>
      <c r="I55" s="25"/>
      <c r="J55" s="64"/>
      <c r="K55" s="41"/>
      <c r="L55" s="23"/>
      <c r="M55" s="38"/>
      <c r="N55" s="17"/>
      <c r="R55" s="23"/>
      <c r="S55" s="12"/>
    </row>
    <row r="56" spans="1:19" ht="15.75" thickBot="1">
      <c r="A56" s="15">
        <f>IF($H$2=TRUE,3,"")</f>
        <v>3</v>
      </c>
      <c r="B56" s="24" t="str">
        <f>VLOOKUP(A56,[3]Seeding!A$1:B$32,2,FALSE)</f>
        <v>MARC PEISER</v>
      </c>
      <c r="C56" s="32"/>
      <c r="D56" s="18"/>
      <c r="E56" s="18"/>
      <c r="F56" s="33"/>
      <c r="G56" s="27"/>
      <c r="I56" s="20"/>
      <c r="L56" s="23"/>
      <c r="M56" s="38"/>
      <c r="N56" s="40"/>
      <c r="R56" s="23"/>
      <c r="S56" s="12"/>
    </row>
    <row r="57" spans="1:19" ht="15.75" thickBot="1">
      <c r="A57" s="15"/>
      <c r="B57" s="30">
        <f>IF($H$1=TRUE,B53+1,"")</f>
        <v>13</v>
      </c>
      <c r="C57" s="29"/>
      <c r="D57" s="28"/>
      <c r="E57" s="32"/>
      <c r="F57" s="26"/>
      <c r="G57" s="27"/>
      <c r="I57" s="13"/>
      <c r="J57" s="12"/>
      <c r="K57" s="12"/>
      <c r="L57" s="23"/>
      <c r="M57" s="38"/>
      <c r="N57" s="17"/>
      <c r="R57" s="12"/>
      <c r="S57" s="12"/>
    </row>
    <row r="58" spans="1:19" ht="15.75" thickBot="1">
      <c r="A58" s="15">
        <f>IF($H$2=TRUE,30,"")</f>
        <v>30</v>
      </c>
      <c r="B58" s="24" t="str">
        <f>VLOOKUP(A58,[3]Seeding!A$1:B$32,2,FALSE)</f>
        <v>MZWAKHE LANGA</v>
      </c>
      <c r="C58" s="21"/>
      <c r="D58" s="17"/>
      <c r="E58" s="25"/>
      <c r="F58" s="26"/>
      <c r="G58" s="27"/>
      <c r="H58" s="15"/>
      <c r="I58" s="25"/>
      <c r="J58" s="17"/>
      <c r="K58" s="39"/>
      <c r="L58" s="19"/>
      <c r="M58" s="18"/>
      <c r="N58" s="38"/>
    </row>
    <row r="59" spans="1:19" ht="15" thickBot="1">
      <c r="A59" s="15"/>
      <c r="B59" s="15"/>
      <c r="C59" s="15"/>
      <c r="D59" s="33">
        <f>IF($H$1=TRUE,D51+1,"")</f>
        <v>23</v>
      </c>
      <c r="F59" s="22"/>
      <c r="G59" s="32"/>
      <c r="H59" s="15"/>
      <c r="I59" s="20"/>
      <c r="J59" s="17"/>
      <c r="K59" s="31"/>
      <c r="L59" s="23"/>
      <c r="M59" s="38"/>
      <c r="N59" s="38"/>
    </row>
    <row r="60" spans="1:19" ht="15.75" thickBot="1">
      <c r="A60" s="15">
        <f>IF($H$2=TRUE,14,"")</f>
        <v>14</v>
      </c>
      <c r="B60" s="24" t="str">
        <f>VLOOKUP(A60,[3]Seeding!A$1:B$32,2,FALSE)</f>
        <v>OLIVER JONES</v>
      </c>
      <c r="C60" s="32"/>
      <c r="D60" s="17"/>
      <c r="E60" s="25"/>
      <c r="F60" s="26"/>
      <c r="G60" s="35"/>
      <c r="H60" s="15"/>
      <c r="I60" s="20"/>
      <c r="J60" s="17"/>
      <c r="K60" s="31"/>
      <c r="L60" s="23"/>
      <c r="M60" s="38"/>
      <c r="N60" s="38"/>
    </row>
    <row r="61" spans="1:19" ht="15.75" thickBot="1">
      <c r="A61" s="15"/>
      <c r="B61" s="30">
        <f>IF($H$1=TRUE,B57+1,"")</f>
        <v>14</v>
      </c>
      <c r="C61" s="29"/>
      <c r="D61" s="28"/>
      <c r="E61" s="21"/>
      <c r="G61" s="13"/>
      <c r="I61" s="13"/>
      <c r="J61" s="33"/>
      <c r="K61" s="31"/>
      <c r="L61" s="23"/>
      <c r="M61" s="14"/>
      <c r="N61" s="38"/>
    </row>
    <row r="62" spans="1:19" ht="15.75" thickBot="1">
      <c r="A62" s="15">
        <f>IF($H$2=TRUE,19,"")</f>
        <v>19</v>
      </c>
      <c r="B62" s="24" t="str">
        <f>VLOOKUP(A62,[3]Seeding!A$1:B$32,2,FALSE)</f>
        <v>SHAUN  SINDEN</v>
      </c>
      <c r="C62" s="21"/>
      <c r="D62" s="37"/>
      <c r="E62" s="37"/>
      <c r="F62" s="33"/>
      <c r="G62" s="13"/>
      <c r="H62" s="23"/>
      <c r="I62" s="36"/>
      <c r="J62" s="33"/>
      <c r="K62" s="31"/>
      <c r="L62" s="23"/>
    </row>
    <row r="63" spans="1:19" ht="15" thickBot="1">
      <c r="A63" s="15"/>
      <c r="B63" s="15"/>
      <c r="C63" s="15"/>
      <c r="D63" s="18"/>
      <c r="E63" s="18"/>
      <c r="F63" s="33">
        <f>IF($H$1=TRUE,F47+1,"")</f>
        <v>28</v>
      </c>
      <c r="G63" s="25"/>
      <c r="H63" s="63" t="s">
        <v>98</v>
      </c>
      <c r="I63" s="21"/>
      <c r="J63" s="12"/>
      <c r="K63" s="34"/>
      <c r="L63" s="23"/>
    </row>
    <row r="64" spans="1:19" ht="15.75" thickBot="1">
      <c r="A64" s="15">
        <f>IF($H$2=TRUE,6,"")</f>
        <v>6</v>
      </c>
      <c r="B64" s="24" t="str">
        <f>VLOOKUP(A64,[3]Seeding!A$1:B$32,2,FALSE)</f>
        <v>TIAAN ODENDAAL</v>
      </c>
      <c r="C64" s="32"/>
      <c r="D64" s="18"/>
      <c r="E64" s="18"/>
      <c r="F64" s="33"/>
      <c r="G64" s="25"/>
      <c r="H64" s="15"/>
      <c r="I64" s="15"/>
      <c r="J64" s="12"/>
      <c r="K64" s="34"/>
      <c r="L64" s="23"/>
    </row>
    <row r="65" spans="1:12" ht="15.75" thickBot="1">
      <c r="A65" s="15"/>
      <c r="B65" s="30">
        <f>IF($H$1=TRUE,B61+1,"")</f>
        <v>15</v>
      </c>
      <c r="C65" s="29"/>
      <c r="D65" s="28"/>
      <c r="E65" s="32"/>
      <c r="F65" s="26"/>
      <c r="G65" s="25"/>
      <c r="H65" s="15"/>
      <c r="I65" s="15"/>
      <c r="J65" s="12"/>
      <c r="K65" s="31"/>
      <c r="L65" s="23"/>
    </row>
    <row r="66" spans="1:12" ht="15.75" thickBot="1">
      <c r="A66" s="15">
        <f>IF($H$2=TRUE,27,"")</f>
        <v>27</v>
      </c>
      <c r="B66" s="24" t="str">
        <f>VLOOKUP(A66,[3]Seeding!A$1:B$32,2,FALSE)</f>
        <v>TIM KEEP</v>
      </c>
      <c r="C66" s="21"/>
      <c r="D66" s="17"/>
      <c r="E66" s="25"/>
      <c r="F66" s="26"/>
      <c r="G66" s="25"/>
      <c r="H66" s="15"/>
      <c r="I66" s="15"/>
      <c r="J66" s="12"/>
      <c r="K66" s="31"/>
      <c r="L66" s="23"/>
    </row>
    <row r="67" spans="1:12" ht="15" thickBot="1">
      <c r="A67" s="15"/>
      <c r="B67" s="15"/>
      <c r="C67" s="15"/>
      <c r="D67" s="33">
        <f>IF($H$1=TRUE,D59+1,"")</f>
        <v>24</v>
      </c>
      <c r="F67" s="22"/>
      <c r="G67" s="21"/>
      <c r="H67" s="15"/>
      <c r="I67" s="15"/>
      <c r="J67" s="12"/>
      <c r="K67" s="31"/>
      <c r="L67" s="23"/>
    </row>
    <row r="68" spans="1:12" ht="15.75" thickBot="1">
      <c r="A68" s="15">
        <f>IF($H$2=TRUE,11,"")</f>
        <v>11</v>
      </c>
      <c r="B68" s="24" t="str">
        <f>VLOOKUP(A68,[3]Seeding!A$1:B$32,2,FALSE)</f>
        <v>DIRK VAN SCHALKWYK</v>
      </c>
      <c r="C68" s="32"/>
      <c r="D68" s="17"/>
      <c r="E68" s="25"/>
      <c r="F68" s="26"/>
      <c r="G68" s="27"/>
      <c r="I68" s="15"/>
      <c r="J68" s="12"/>
      <c r="K68" s="31"/>
      <c r="L68" s="23"/>
    </row>
    <row r="69" spans="1:12" ht="15.75" thickBot="1">
      <c r="A69" s="15"/>
      <c r="B69" s="30">
        <f>IF($H$1=TRUE,B65+1,"")</f>
        <v>16</v>
      </c>
      <c r="C69" s="29"/>
      <c r="D69" s="28"/>
      <c r="E69" s="21"/>
      <c r="F69" s="26"/>
      <c r="G69" s="27"/>
      <c r="L69" s="23"/>
    </row>
    <row r="70" spans="1:12" ht="15.75" thickBot="1">
      <c r="A70" s="15">
        <f>IF($H$2=TRUE,22,"")</f>
        <v>22</v>
      </c>
      <c r="B70" s="24" t="str">
        <f>VLOOKUP(A70,[3]Seeding!A$1:B$32,2,FALSE)</f>
        <v>MPILWENHLE NGCOBO</v>
      </c>
      <c r="C70" s="21"/>
      <c r="D70" s="23"/>
      <c r="E70" s="16"/>
      <c r="F70" s="15"/>
      <c r="G70" s="16"/>
      <c r="J70" s="15"/>
      <c r="K70" s="14"/>
      <c r="L70" s="23"/>
    </row>
    <row r="71" spans="1:12" ht="15">
      <c r="A71" s="15"/>
      <c r="B71" s="19"/>
      <c r="C71" s="18"/>
      <c r="D71" s="17"/>
      <c r="E71" s="16"/>
      <c r="F71" s="15"/>
      <c r="G71" s="16"/>
      <c r="J71" s="15"/>
      <c r="K71" s="14"/>
      <c r="L71" s="23"/>
    </row>
    <row r="72" spans="1:12" ht="15">
      <c r="A72" s="15"/>
      <c r="B72" s="19"/>
      <c r="C72" s="18"/>
      <c r="D72" s="17"/>
      <c r="E72" s="16"/>
      <c r="F72" s="15"/>
      <c r="G72" s="16"/>
      <c r="J72" s="15"/>
      <c r="K72" s="14"/>
      <c r="L72" s="23"/>
    </row>
  </sheetData>
  <mergeCells count="1">
    <mergeCell ref="A2:D2"/>
  </mergeCells>
  <hyperlinks>
    <hyperlink ref="A2" r:id="rId1" xr:uid="{00000000-0004-0000-1200-000001000000}"/>
    <hyperlink ref="F2" location="Instructions!A1" display="Instructions" xr:uid="{00000000-0004-0000-1200-000000000000}"/>
  </hyperlinks>
  <pageMargins left="0.35" right="0.35" top="0.5" bottom="0.5" header="0.25" footer="0.25"/>
  <pageSetup scale="74" orientation="portrait" r:id="rId2"/>
  <headerFooter scaleWithDoc="0"/>
  <rowBreaks count="1" manualBreakCount="1">
    <brk id="70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BF706-3BB2-4952-8A71-790D09EAD8A6}">
  <sheetPr>
    <tabColor indexed="22"/>
    <pageSetUpPr fitToPage="1"/>
  </sheetPr>
  <dimension ref="A1:S72"/>
  <sheetViews>
    <sheetView showGridLines="0" view="pageBreakPreview" topLeftCell="D25" zoomScale="60" zoomScaleNormal="85" workbookViewId="0">
      <selection activeCell="D69" sqref="D69"/>
    </sheetView>
  </sheetViews>
  <sheetFormatPr defaultRowHeight="12.75"/>
  <cols>
    <col min="1" max="1" width="5.42578125" style="11" hidden="1" customWidth="1"/>
    <col min="2" max="2" width="20" style="11" hidden="1" customWidth="1"/>
    <col min="3" max="3" width="4.7109375" style="11" hidden="1" customWidth="1"/>
    <col min="4" max="4" width="21.140625" style="11" customWidth="1"/>
    <col min="5" max="5" width="4.42578125" style="11" customWidth="1"/>
    <col min="6" max="6" width="21.140625" style="11" customWidth="1"/>
    <col min="7" max="7" width="4.42578125" style="11" customWidth="1"/>
    <col min="8" max="8" width="21.140625" style="11" customWidth="1"/>
    <col min="9" max="9" width="4.42578125" style="11" customWidth="1"/>
    <col min="10" max="10" width="21.140625" style="11" customWidth="1"/>
    <col min="11" max="11" width="4.42578125" style="11" customWidth="1"/>
    <col min="12" max="12" width="21.140625" style="11" customWidth="1"/>
    <col min="13" max="13" width="4.42578125" style="11" customWidth="1"/>
    <col min="14" max="14" width="22.140625" style="11" customWidth="1"/>
    <col min="15" max="15" width="4.7109375" style="11" customWidth="1"/>
    <col min="16" max="16384" width="9.140625" style="11"/>
  </cols>
  <sheetData>
    <row r="1" spans="1:14" ht="24" hidden="1" customHeight="1">
      <c r="A1" s="62" t="s">
        <v>115</v>
      </c>
      <c r="B1" s="62"/>
      <c r="C1" s="62"/>
      <c r="D1" s="60"/>
      <c r="E1" s="61"/>
      <c r="F1" s="60"/>
      <c r="G1" s="60"/>
      <c r="H1" s="57" t="b">
        <f>show_game_numbers</f>
        <v>1</v>
      </c>
      <c r="I1" s="61"/>
      <c r="J1" s="60"/>
      <c r="K1" s="60"/>
      <c r="L1" s="60"/>
      <c r="M1" s="53"/>
    </row>
    <row r="2" spans="1:14" ht="14.25" hidden="1">
      <c r="A2" s="59" t="s">
        <v>114</v>
      </c>
      <c r="B2" s="59"/>
      <c r="C2" s="59"/>
      <c r="D2" s="59"/>
      <c r="E2" s="56"/>
      <c r="F2" s="58" t="s">
        <v>113</v>
      </c>
      <c r="G2" s="55"/>
      <c r="H2" s="57" t="b">
        <f>show_seed_numbers</f>
        <v>1</v>
      </c>
      <c r="I2" s="56"/>
      <c r="J2" s="56"/>
      <c r="K2" s="55"/>
      <c r="L2" s="54" t="str">
        <f ca="1">"© 2012-" &amp; YEAR(TODAY()) &amp; " Vertex42 LLC"</f>
        <v>© 2012-2018 Vertex42 LLC</v>
      </c>
      <c r="M2" s="53"/>
    </row>
    <row r="4" spans="1:14" ht="30">
      <c r="A4" s="51" t="s">
        <v>112</v>
      </c>
      <c r="B4" s="52"/>
      <c r="C4" s="52"/>
      <c r="D4" s="51"/>
      <c r="E4" s="50"/>
      <c r="G4" s="50"/>
      <c r="H4" s="50"/>
      <c r="I4" s="50"/>
      <c r="M4" s="50"/>
    </row>
    <row r="5" spans="1:14" ht="15">
      <c r="A5" s="49"/>
    </row>
    <row r="6" spans="1:14" ht="15">
      <c r="J6" s="49"/>
    </row>
    <row r="7" spans="1:14" ht="15">
      <c r="J7" s="49"/>
    </row>
    <row r="8" spans="1:14" ht="15.75" thickBot="1">
      <c r="A8" s="15">
        <f>IF($H$2=TRUE,1,"")</f>
        <v>1</v>
      </c>
      <c r="B8" s="24" t="str">
        <f>VLOOKUP(A8,[1]Seeding!A$1:B$32,2,FALSE)</f>
        <v>CAMERON WRIGHT</v>
      </c>
      <c r="C8" s="32"/>
      <c r="J8" s="49"/>
    </row>
    <row r="9" spans="1:14" ht="15.75" thickBot="1">
      <c r="A9" s="47"/>
      <c r="B9" s="30">
        <f>IF($H$1=TRUE,0+1,"")</f>
        <v>1</v>
      </c>
      <c r="C9" s="29"/>
      <c r="D9" s="28" t="s">
        <v>12</v>
      </c>
      <c r="E9" s="32"/>
      <c r="F9" s="26"/>
      <c r="G9" s="27"/>
      <c r="H9" s="26"/>
      <c r="I9" s="26"/>
      <c r="J9" s="26"/>
      <c r="K9" s="27"/>
      <c r="L9" s="26"/>
      <c r="M9" s="26"/>
    </row>
    <row r="10" spans="1:14" ht="15.75" thickBot="1">
      <c r="A10" s="15">
        <f>IF($H$2=TRUE,32,"")</f>
        <v>32</v>
      </c>
      <c r="B10" s="24">
        <f>VLOOKUP(A10,[1]Seeding!A$1:B$32,2,FALSE)</f>
        <v>0</v>
      </c>
      <c r="C10" s="21"/>
      <c r="D10" s="17"/>
      <c r="E10" s="42"/>
      <c r="F10" s="26"/>
      <c r="G10" s="27"/>
      <c r="H10" s="26"/>
      <c r="I10" s="26"/>
      <c r="J10" s="26"/>
      <c r="K10" s="27"/>
      <c r="L10" s="26"/>
      <c r="M10" s="26"/>
    </row>
    <row r="11" spans="1:14" ht="15" thickBot="1">
      <c r="A11" s="15"/>
      <c r="B11" s="15"/>
      <c r="C11" s="15"/>
      <c r="D11" s="45">
        <f>IF($H$1=TRUE,B69+1,"")</f>
        <v>17</v>
      </c>
      <c r="F11" s="22" t="s">
        <v>12</v>
      </c>
      <c r="G11" s="32"/>
      <c r="H11" s="26"/>
      <c r="I11" s="26"/>
      <c r="J11" s="26"/>
      <c r="K11" s="27"/>
      <c r="L11" s="26"/>
      <c r="M11" s="26"/>
    </row>
    <row r="12" spans="1:14" ht="15.75" thickBot="1">
      <c r="A12" s="15">
        <f>IF($H$2=TRUE,16,"")</f>
        <v>16</v>
      </c>
      <c r="B12" s="24" t="str">
        <f>VLOOKUP(A12,[1]Seeding!A$1:B$32,2,FALSE)</f>
        <v>DARIAN KNOTT</v>
      </c>
      <c r="C12" s="32"/>
      <c r="D12" s="18"/>
      <c r="E12" s="36"/>
      <c r="F12" s="26"/>
      <c r="G12" s="42"/>
      <c r="H12" s="26"/>
      <c r="I12" s="26"/>
      <c r="J12" s="26"/>
      <c r="K12" s="16"/>
      <c r="L12" s="26"/>
      <c r="M12" s="26"/>
    </row>
    <row r="13" spans="1:14" ht="15.75" thickBot="1">
      <c r="A13" s="47"/>
      <c r="B13" s="30">
        <f>IF($H$1=TRUE,B9+1,"")</f>
        <v>2</v>
      </c>
      <c r="C13" s="29"/>
      <c r="D13" s="28" t="s">
        <v>73</v>
      </c>
      <c r="E13" s="21"/>
      <c r="F13" s="15"/>
      <c r="G13" s="25"/>
      <c r="H13" s="26"/>
      <c r="I13" s="26"/>
      <c r="J13" s="26"/>
      <c r="K13" s="16"/>
      <c r="L13" s="26"/>
      <c r="M13" s="26"/>
    </row>
    <row r="14" spans="1:14" ht="16.5" thickBot="1">
      <c r="A14" s="15">
        <f>IF($H$2=TRUE,17,"")</f>
        <v>17</v>
      </c>
      <c r="B14" s="24">
        <f>VLOOKUP(A14,[1]Seeding!A$1:B$32,2,FALSE)</f>
        <v>0</v>
      </c>
      <c r="C14" s="21"/>
      <c r="D14" s="37"/>
      <c r="E14" s="37"/>
      <c r="G14" s="25"/>
      <c r="H14" s="26"/>
      <c r="L14" s="26"/>
      <c r="M14" s="48" t="s">
        <v>111</v>
      </c>
      <c r="N14" s="26" t="s">
        <v>12</v>
      </c>
    </row>
    <row r="15" spans="1:14" ht="16.5" thickBot="1">
      <c r="A15" s="15"/>
      <c r="B15" s="19"/>
      <c r="C15" s="15"/>
      <c r="D15" s="18"/>
      <c r="E15" s="18"/>
      <c r="F15" s="33">
        <f>IF($H$1=TRUE,D67+1,"")</f>
        <v>25</v>
      </c>
      <c r="G15" s="25"/>
      <c r="H15" s="22" t="s">
        <v>12</v>
      </c>
      <c r="I15" s="32"/>
      <c r="L15" s="26"/>
      <c r="M15" s="48" t="s">
        <v>110</v>
      </c>
      <c r="N15" s="26" t="s">
        <v>22</v>
      </c>
    </row>
    <row r="16" spans="1:14" ht="16.5" thickBot="1">
      <c r="A16" s="15">
        <f>IF($H$2=TRUE,8,"")</f>
        <v>8</v>
      </c>
      <c r="B16" s="24" t="str">
        <f>VLOOKUP(A16,[1]Seeding!A$1:B$32,2,FALSE)</f>
        <v>DAROL HOWES</v>
      </c>
      <c r="C16" s="32"/>
      <c r="D16" s="18"/>
      <c r="E16" s="18"/>
      <c r="G16" s="25"/>
      <c r="H16" s="26"/>
      <c r="I16" s="44"/>
      <c r="L16" s="26"/>
      <c r="M16" s="48" t="s">
        <v>109</v>
      </c>
      <c r="N16" s="26" t="s">
        <v>18</v>
      </c>
    </row>
    <row r="17" spans="1:14" ht="16.5" thickBot="1">
      <c r="A17" s="47"/>
      <c r="B17" s="30">
        <f>IF($H$1=TRUE,B13+1,"")</f>
        <v>3</v>
      </c>
      <c r="C17" s="29"/>
      <c r="D17" s="28" t="s">
        <v>41</v>
      </c>
      <c r="E17" s="43"/>
      <c r="G17" s="13"/>
      <c r="I17" s="13"/>
      <c r="J17" s="26"/>
      <c r="L17" s="26"/>
      <c r="M17" s="48" t="s">
        <v>108</v>
      </c>
      <c r="N17" s="26" t="s">
        <v>29</v>
      </c>
    </row>
    <row r="18" spans="1:14" ht="15.75" thickBot="1">
      <c r="A18" s="15">
        <f>IF($H$2=TRUE,25,"")</f>
        <v>25</v>
      </c>
      <c r="B18" s="24">
        <f>VLOOKUP(A18,[1]Seeding!A$1:B$32,2,FALSE)</f>
        <v>0</v>
      </c>
      <c r="C18" s="21"/>
      <c r="D18" s="17"/>
      <c r="E18" s="42"/>
      <c r="F18" s="26"/>
      <c r="G18" s="25"/>
      <c r="H18" s="26"/>
      <c r="I18" s="25"/>
      <c r="J18" s="26"/>
      <c r="L18" s="26"/>
      <c r="M18" s="26"/>
      <c r="N18" s="26"/>
    </row>
    <row r="19" spans="1:14" ht="15" thickBot="1">
      <c r="A19" s="15"/>
      <c r="B19" s="15"/>
      <c r="C19" s="15"/>
      <c r="D19" s="33">
        <f>IF($H$1=TRUE,D11+1,"")</f>
        <v>18</v>
      </c>
      <c r="F19" s="22" t="s">
        <v>45</v>
      </c>
      <c r="G19" s="21"/>
      <c r="H19" s="26"/>
      <c r="I19" s="25"/>
      <c r="J19" s="26"/>
      <c r="L19" s="26"/>
      <c r="M19" s="26"/>
    </row>
    <row r="20" spans="1:14" ht="15.75" thickBot="1">
      <c r="A20" s="15">
        <f>IF($H$2=TRUE,9,"")</f>
        <v>9</v>
      </c>
      <c r="B20" s="24" t="str">
        <f>VLOOKUP(A20,[1]Seeding!A$1:B$32,2,FALSE)</f>
        <v>MATTHEW HALL</v>
      </c>
      <c r="C20" s="32"/>
      <c r="D20" s="18"/>
      <c r="E20" s="36"/>
      <c r="F20" s="26"/>
      <c r="G20" s="27"/>
      <c r="H20" s="26"/>
      <c r="I20" s="25"/>
      <c r="J20" s="26"/>
      <c r="L20" s="26"/>
      <c r="M20" s="26"/>
    </row>
    <row r="21" spans="1:14" ht="15.75" thickBot="1">
      <c r="A21" s="47"/>
      <c r="B21" s="30">
        <f>IF($H$1=TRUE,B17+1,"")</f>
        <v>4</v>
      </c>
      <c r="C21" s="29"/>
      <c r="D21" s="28" t="s">
        <v>45</v>
      </c>
      <c r="E21" s="21"/>
      <c r="F21" s="26"/>
      <c r="G21" s="27"/>
      <c r="I21" s="25"/>
      <c r="J21" s="26"/>
      <c r="L21" s="26"/>
      <c r="M21" s="26"/>
    </row>
    <row r="22" spans="1:14" ht="15.75" thickBot="1">
      <c r="A22" s="15">
        <f>IF($H$2=TRUE,24,"")</f>
        <v>24</v>
      </c>
      <c r="B22" s="24">
        <f>VLOOKUP(A22,[1]Seeding!A$1:B$32,2,FALSE)</f>
        <v>0</v>
      </c>
      <c r="C22" s="21"/>
      <c r="D22" s="37"/>
      <c r="E22" s="37"/>
      <c r="F22" s="33"/>
      <c r="G22" s="27"/>
      <c r="I22" s="25"/>
      <c r="J22" s="26"/>
      <c r="L22" s="26"/>
      <c r="M22" s="26"/>
    </row>
    <row r="23" spans="1:14" ht="15.75" thickBot="1">
      <c r="A23" s="15"/>
      <c r="B23" s="19"/>
      <c r="C23" s="15"/>
      <c r="D23" s="18"/>
      <c r="E23" s="18"/>
      <c r="F23" s="33"/>
      <c r="G23" s="27"/>
      <c r="H23" s="33">
        <f>IF($H$1=TRUE,F63+1,"")</f>
        <v>29</v>
      </c>
      <c r="I23" s="25"/>
      <c r="J23" s="22" t="s">
        <v>12</v>
      </c>
      <c r="K23" s="32"/>
      <c r="L23" s="26"/>
      <c r="M23" s="26"/>
    </row>
    <row r="24" spans="1:14" ht="15.75" thickBot="1">
      <c r="A24" s="15">
        <f>IF($H$2=TRUE,4,"")</f>
        <v>4</v>
      </c>
      <c r="B24" s="24" t="str">
        <f>VLOOKUP(A24,[1]Seeding!A$1:B$32,2,FALSE)</f>
        <v>JUSTIN DEKKER</v>
      </c>
      <c r="C24" s="32"/>
      <c r="D24" s="18"/>
      <c r="E24" s="18"/>
      <c r="F24" s="33"/>
      <c r="G24" s="27"/>
      <c r="I24" s="25"/>
      <c r="J24" s="26"/>
      <c r="K24" s="44"/>
    </row>
    <row r="25" spans="1:14" ht="15.75" thickBot="1">
      <c r="A25" s="47"/>
      <c r="B25" s="30">
        <f>IF($H$1=TRUE,B21+1,"")</f>
        <v>5</v>
      </c>
      <c r="C25" s="29"/>
      <c r="D25" s="28" t="s">
        <v>25</v>
      </c>
      <c r="E25" s="32"/>
      <c r="F25" s="26"/>
      <c r="G25" s="27"/>
      <c r="I25" s="20"/>
      <c r="K25" s="13"/>
      <c r="L25" s="26"/>
      <c r="M25" s="26"/>
    </row>
    <row r="26" spans="1:14" ht="15.75" thickBot="1">
      <c r="A26" s="15">
        <f>IF($H$2=TRUE,29,"")</f>
        <v>29</v>
      </c>
      <c r="B26" s="24">
        <f>VLOOKUP(A26,[1]Seeding!A$1:B$32,2,FALSE)</f>
        <v>0</v>
      </c>
      <c r="C26" s="21"/>
      <c r="D26" s="17"/>
      <c r="E26" s="25"/>
      <c r="F26" s="26"/>
      <c r="G26" s="27"/>
      <c r="H26" s="15"/>
      <c r="I26" s="25"/>
      <c r="J26" s="26"/>
      <c r="K26" s="25"/>
      <c r="L26" s="26"/>
      <c r="M26" s="15"/>
    </row>
    <row r="27" spans="1:14" ht="15" thickBot="1">
      <c r="A27" s="15"/>
      <c r="B27" s="15"/>
      <c r="C27" s="15"/>
      <c r="D27" s="33">
        <f>IF($H$1=TRUE,D19+1,"")</f>
        <v>19</v>
      </c>
      <c r="F27" s="22" t="s">
        <v>25</v>
      </c>
      <c r="G27" s="32"/>
      <c r="H27" s="15"/>
      <c r="I27" s="20"/>
      <c r="J27" s="26"/>
      <c r="K27" s="25"/>
      <c r="L27" s="26"/>
      <c r="M27" s="15"/>
    </row>
    <row r="28" spans="1:14" ht="15.75" thickBot="1">
      <c r="A28" s="15">
        <f>IF($H$2=TRUE,13,"")</f>
        <v>13</v>
      </c>
      <c r="B28" s="24" t="str">
        <f>VLOOKUP(A28,[1]Seeding!A$1:B$32,2,FALSE)</f>
        <v>KOPANO MATOBO</v>
      </c>
      <c r="C28" s="32"/>
      <c r="D28" s="17"/>
      <c r="E28" s="25"/>
      <c r="F28" s="26"/>
      <c r="G28" s="35"/>
      <c r="H28" s="15"/>
      <c r="I28" s="20"/>
      <c r="J28" s="26"/>
      <c r="K28" s="25"/>
      <c r="L28" s="26"/>
      <c r="M28" s="15"/>
    </row>
    <row r="29" spans="1:14" ht="15.75" thickBot="1">
      <c r="A29" s="47"/>
      <c r="B29" s="30">
        <f>IF($H$1=TRUE,B25+1,"")</f>
        <v>6</v>
      </c>
      <c r="C29" s="29"/>
      <c r="D29" s="28" t="s">
        <v>61</v>
      </c>
      <c r="E29" s="21"/>
      <c r="G29" s="13"/>
      <c r="I29" s="13"/>
      <c r="K29" s="25"/>
      <c r="M29" s="12"/>
    </row>
    <row r="30" spans="1:14" ht="15.75" thickBot="1">
      <c r="A30" s="15">
        <f>IF($H$2=TRUE,20,"")</f>
        <v>20</v>
      </c>
      <c r="B30" s="24">
        <f>VLOOKUP(A30,[1]Seeding!A$1:B$32,2,FALSE)</f>
        <v>0</v>
      </c>
      <c r="C30" s="21"/>
      <c r="D30" s="37"/>
      <c r="E30" s="37"/>
      <c r="F30" s="33"/>
      <c r="G30" s="13"/>
      <c r="H30" s="23"/>
      <c r="I30" s="36"/>
      <c r="J30" s="33"/>
      <c r="K30" s="25"/>
      <c r="L30" s="17"/>
    </row>
    <row r="31" spans="1:14" ht="15" thickBot="1">
      <c r="A31" s="15"/>
      <c r="B31" s="15"/>
      <c r="C31" s="15"/>
      <c r="D31" s="18"/>
      <c r="E31" s="18"/>
      <c r="F31" s="33">
        <f>IF($H$1=TRUE,F15+1,"")</f>
        <v>26</v>
      </c>
      <c r="G31" s="25"/>
      <c r="H31" s="22" t="s">
        <v>29</v>
      </c>
      <c r="I31" s="21"/>
      <c r="K31" s="35"/>
      <c r="L31" s="26"/>
    </row>
    <row r="32" spans="1:14" ht="15.75" thickBot="1">
      <c r="A32" s="15">
        <f>IF($H$2=TRUE,5,"")</f>
        <v>5</v>
      </c>
      <c r="B32" s="24" t="str">
        <f>VLOOKUP(A32,[1]Seeding!A$1:B$32,2,FALSE)</f>
        <v>BRANDON DE BRUYN</v>
      </c>
      <c r="C32" s="32"/>
      <c r="D32" s="18"/>
      <c r="E32" s="18"/>
      <c r="F32" s="33"/>
      <c r="G32" s="25"/>
      <c r="H32" s="15"/>
      <c r="I32" s="15"/>
      <c r="K32" s="35"/>
      <c r="L32" s="26"/>
    </row>
    <row r="33" spans="1:14" ht="15.75" thickBot="1">
      <c r="A33" s="47"/>
      <c r="B33" s="30">
        <f>IF($H$1=TRUE,B29+1,"")</f>
        <v>7</v>
      </c>
      <c r="C33" s="29"/>
      <c r="D33" s="28" t="s">
        <v>29</v>
      </c>
      <c r="E33" s="32"/>
      <c r="F33" s="26"/>
      <c r="G33" s="25"/>
      <c r="H33" s="15"/>
      <c r="I33" s="15"/>
      <c r="K33" s="25"/>
    </row>
    <row r="34" spans="1:14" ht="15.75" thickBot="1">
      <c r="A34" s="15">
        <f>IF($H$2=TRUE,28,"")</f>
        <v>28</v>
      </c>
      <c r="B34" s="24">
        <f>VLOOKUP(A34,[1]Seeding!A$1:B$32,2,FALSE)</f>
        <v>0</v>
      </c>
      <c r="C34" s="21"/>
      <c r="D34" s="17"/>
      <c r="E34" s="25"/>
      <c r="F34" s="26"/>
      <c r="G34" s="25"/>
      <c r="H34" s="15"/>
      <c r="I34" s="15"/>
      <c r="K34" s="25"/>
      <c r="L34" s="26"/>
    </row>
    <row r="35" spans="1:14" ht="15" thickBot="1">
      <c r="A35" s="15"/>
      <c r="B35" s="15"/>
      <c r="C35" s="15"/>
      <c r="D35" s="33">
        <f>IF($H$1=TRUE,D27+1,"")</f>
        <v>20</v>
      </c>
      <c r="F35" s="22" t="s">
        <v>29</v>
      </c>
      <c r="G35" s="21"/>
      <c r="H35" s="15"/>
      <c r="K35" s="13"/>
    </row>
    <row r="36" spans="1:14" ht="15.75" thickBot="1">
      <c r="A36" s="15">
        <f>IF($H$2=TRUE,12,"")</f>
        <v>12</v>
      </c>
      <c r="B36" s="24" t="str">
        <f>VLOOKUP(A36,[1]Seeding!A$1:B$32,2,FALSE)</f>
        <v>MOSOTO MOHAPI</v>
      </c>
      <c r="C36" s="32"/>
      <c r="D36" s="17"/>
      <c r="E36" s="25"/>
      <c r="F36" s="26"/>
      <c r="G36" s="27"/>
      <c r="K36" s="13"/>
    </row>
    <row r="37" spans="1:14" ht="15.75" thickBot="1">
      <c r="A37" s="47"/>
      <c r="B37" s="30">
        <f>IF($H$1=TRUE,B33+1,"")</f>
        <v>8</v>
      </c>
      <c r="C37" s="29"/>
      <c r="D37" s="28" t="s">
        <v>57</v>
      </c>
      <c r="E37" s="21"/>
      <c r="F37" s="26"/>
      <c r="G37" s="27"/>
      <c r="K37" s="13"/>
    </row>
    <row r="38" spans="1:14" ht="15.75" thickBot="1">
      <c r="A38" s="15">
        <f>IF($H$2=TRUE,21,"")</f>
        <v>21</v>
      </c>
      <c r="B38" s="24">
        <f>VLOOKUP(A38,[1]Seeding!A$1:B$32,2,FALSE)</f>
        <v>0</v>
      </c>
      <c r="C38" s="21"/>
      <c r="D38" s="23"/>
      <c r="E38" s="16"/>
      <c r="F38" s="15"/>
      <c r="G38" s="16"/>
      <c r="K38" s="13"/>
    </row>
    <row r="39" spans="1:14" ht="14.25">
      <c r="A39" s="15"/>
      <c r="B39" s="15"/>
      <c r="C39" s="15"/>
      <c r="D39" s="23"/>
      <c r="E39" s="16"/>
      <c r="F39" s="15"/>
      <c r="G39" s="16"/>
      <c r="H39" s="15"/>
      <c r="K39" s="13"/>
      <c r="L39" s="23"/>
    </row>
    <row r="40" spans="1:14" ht="15.75" thickBot="1">
      <c r="A40" s="15">
        <f>IF($H$2=TRUE,2,"")</f>
        <v>2</v>
      </c>
      <c r="B40" s="24" t="str">
        <f>VLOOKUP(A40,[1]Seeding!A$1:B$32,2,FALSE)</f>
        <v>DYLAN WILLIAMS</v>
      </c>
      <c r="C40" s="32"/>
      <c r="J40" s="33">
        <f>IF($H$1=TRUE,H55+1,"")</f>
        <v>31</v>
      </c>
      <c r="K40" s="13"/>
      <c r="L40" s="22" t="s">
        <v>12</v>
      </c>
      <c r="M40" s="31"/>
      <c r="N40" s="38"/>
    </row>
    <row r="41" spans="1:14" ht="15.75" thickBot="1">
      <c r="A41" s="15"/>
      <c r="B41" s="30">
        <f>IF($H$1=TRUE,B37+1,"")</f>
        <v>9</v>
      </c>
      <c r="C41" s="29"/>
      <c r="D41" s="28" t="s">
        <v>18</v>
      </c>
      <c r="E41" s="32"/>
      <c r="F41" s="26"/>
      <c r="G41" s="27"/>
      <c r="H41" s="26"/>
      <c r="I41" s="26"/>
      <c r="J41" s="26"/>
      <c r="K41" s="25"/>
      <c r="L41" s="46" t="s">
        <v>107</v>
      </c>
      <c r="M41" s="38"/>
      <c r="N41" s="38"/>
    </row>
    <row r="42" spans="1:14" ht="15.75" thickBot="1">
      <c r="A42" s="15">
        <f>IF($H$2=TRUE,31,"")</f>
        <v>31</v>
      </c>
      <c r="B42" s="24">
        <f>VLOOKUP(A42,[1]Seeding!A$1:B$32,2,FALSE)</f>
        <v>0</v>
      </c>
      <c r="C42" s="21"/>
      <c r="D42" s="17"/>
      <c r="E42" s="42"/>
      <c r="F42" s="26"/>
      <c r="G42" s="27"/>
      <c r="H42" s="26"/>
      <c r="I42" s="26"/>
      <c r="J42" s="26"/>
      <c r="K42" s="25"/>
      <c r="L42" s="23"/>
      <c r="M42" s="38"/>
      <c r="N42" s="38"/>
    </row>
    <row r="43" spans="1:14" ht="15" thickBot="1">
      <c r="A43" s="15"/>
      <c r="B43" s="15"/>
      <c r="C43" s="15"/>
      <c r="D43" s="45">
        <f>IF($H$1=TRUE,D35+1,"")</f>
        <v>21</v>
      </c>
      <c r="F43" s="22" t="s">
        <v>18</v>
      </c>
      <c r="G43" s="32"/>
      <c r="H43" s="26"/>
      <c r="I43" s="26"/>
      <c r="J43" s="26"/>
      <c r="K43" s="25"/>
      <c r="L43" s="23"/>
      <c r="M43" s="38"/>
      <c r="N43" s="38"/>
    </row>
    <row r="44" spans="1:14" ht="15.75" thickBot="1">
      <c r="A44" s="15">
        <f>IF($H$2=TRUE,15,"")</f>
        <v>15</v>
      </c>
      <c r="B44" s="24" t="str">
        <f>VLOOKUP(A44,[1]Seeding!A$1:B$32,2,FALSE)</f>
        <v>KARABELO MOHAPI</v>
      </c>
      <c r="C44" s="32"/>
      <c r="D44" s="18"/>
      <c r="E44" s="36"/>
      <c r="F44" s="26"/>
      <c r="G44" s="42"/>
      <c r="H44" s="26"/>
      <c r="I44" s="26"/>
      <c r="J44" s="26"/>
      <c r="K44" s="20"/>
      <c r="L44" s="23"/>
      <c r="M44" s="38"/>
      <c r="N44" s="38"/>
    </row>
    <row r="45" spans="1:14" ht="15.75" thickBot="1">
      <c r="A45" s="15"/>
      <c r="B45" s="30">
        <f>IF($H$1=TRUE,B41+1,"")</f>
        <v>10</v>
      </c>
      <c r="C45" s="29"/>
      <c r="D45" s="28" t="s">
        <v>69</v>
      </c>
      <c r="E45" s="21"/>
      <c r="F45" s="15"/>
      <c r="G45" s="25"/>
      <c r="H45" s="26"/>
      <c r="I45" s="26"/>
      <c r="J45" s="26"/>
      <c r="K45" s="20"/>
      <c r="L45" s="23"/>
      <c r="M45" s="38"/>
      <c r="N45" s="38"/>
    </row>
    <row r="46" spans="1:14" ht="15.75" thickBot="1">
      <c r="A46" s="15">
        <f>IF($H$2=TRUE,18,"")</f>
        <v>18</v>
      </c>
      <c r="B46" s="24">
        <f>VLOOKUP(A46,[1]Seeding!A$1:B$32,2,FALSE)</f>
        <v>0</v>
      </c>
      <c r="C46" s="21"/>
      <c r="D46" s="37"/>
      <c r="E46" s="37"/>
      <c r="G46" s="25"/>
      <c r="H46" s="26"/>
      <c r="K46" s="13"/>
      <c r="M46" s="38"/>
      <c r="N46" s="38"/>
    </row>
    <row r="47" spans="1:14" ht="15.75" thickBot="1">
      <c r="A47" s="15"/>
      <c r="B47" s="19"/>
      <c r="C47" s="15"/>
      <c r="D47" s="18"/>
      <c r="E47" s="18"/>
      <c r="F47" s="33">
        <f>IF($H$1=TRUE,F31+1,"")</f>
        <v>27</v>
      </c>
      <c r="G47" s="25"/>
      <c r="H47" s="22" t="s">
        <v>18</v>
      </c>
      <c r="I47" s="32"/>
      <c r="K47" s="13"/>
      <c r="L47" s="23"/>
      <c r="M47" s="38"/>
      <c r="N47" s="38"/>
    </row>
    <row r="48" spans="1:14" ht="15.75" thickBot="1">
      <c r="A48" s="15">
        <f>IF($H$2=TRUE,7,"")</f>
        <v>7</v>
      </c>
      <c r="B48" s="24" t="str">
        <f>VLOOKUP(A48,[1]Seeding!A$1:B$32,2,FALSE)</f>
        <v>PITSO CHATSAL</v>
      </c>
      <c r="C48" s="32"/>
      <c r="D48" s="18"/>
      <c r="E48" s="18"/>
      <c r="G48" s="25"/>
      <c r="H48" s="26"/>
      <c r="I48" s="44"/>
      <c r="K48" s="13"/>
      <c r="L48" s="23"/>
      <c r="M48" s="38"/>
      <c r="N48" s="38"/>
    </row>
    <row r="49" spans="1:19" ht="15.75" thickBot="1">
      <c r="A49" s="15"/>
      <c r="B49" s="30">
        <f>IF($H$1=TRUE,B45+1,"")</f>
        <v>11</v>
      </c>
      <c r="C49" s="29"/>
      <c r="D49" s="28" t="s">
        <v>37</v>
      </c>
      <c r="E49" s="43"/>
      <c r="G49" s="13"/>
      <c r="I49" s="13"/>
      <c r="J49" s="26"/>
      <c r="K49" s="13"/>
      <c r="L49" s="33"/>
      <c r="M49" s="38"/>
      <c r="N49" s="38"/>
    </row>
    <row r="50" spans="1:19" ht="15.75" thickBot="1">
      <c r="A50" s="15">
        <f>IF($H$2=TRUE,26,"")</f>
        <v>26</v>
      </c>
      <c r="B50" s="24">
        <f>VLOOKUP(A50,[1]Seeding!A$1:B$32,2,FALSE)</f>
        <v>0</v>
      </c>
      <c r="C50" s="21"/>
      <c r="D50" s="17"/>
      <c r="E50" s="42"/>
      <c r="F50" s="26"/>
      <c r="G50" s="25"/>
      <c r="H50" s="26"/>
      <c r="I50" s="25"/>
      <c r="J50" s="26"/>
      <c r="K50" s="13"/>
      <c r="L50" s="23"/>
      <c r="M50" s="38"/>
      <c r="N50" s="17"/>
      <c r="R50" s="31"/>
      <c r="S50" s="12"/>
    </row>
    <row r="51" spans="1:19" ht="15" thickBot="1">
      <c r="A51" s="15"/>
      <c r="B51" s="15"/>
      <c r="C51" s="15"/>
      <c r="D51" s="33">
        <f>IF($H$1=TRUE,D43+1,"")</f>
        <v>22</v>
      </c>
      <c r="F51" s="22" t="s">
        <v>37</v>
      </c>
      <c r="G51" s="21"/>
      <c r="H51" s="26"/>
      <c r="I51" s="25"/>
      <c r="J51" s="26"/>
      <c r="K51" s="13"/>
      <c r="L51" s="23"/>
      <c r="M51" s="38"/>
      <c r="N51" s="17"/>
      <c r="R51" s="23"/>
      <c r="S51" s="12"/>
    </row>
    <row r="52" spans="1:19" ht="15.75" thickBot="1">
      <c r="A52" s="15">
        <f>IF($H$2=TRUE,10,"")</f>
        <v>10</v>
      </c>
      <c r="B52" s="24" t="str">
        <f>VLOOKUP(A52,[1]Seeding!A$1:B$32,2,FALSE)</f>
        <v>GRANT DEKKER</v>
      </c>
      <c r="C52" s="32"/>
      <c r="D52" s="18"/>
      <c r="E52" s="36"/>
      <c r="F52" s="26"/>
      <c r="G52" s="27"/>
      <c r="H52" s="26"/>
      <c r="I52" s="25"/>
      <c r="J52" s="26"/>
      <c r="K52" s="13"/>
      <c r="L52" s="23"/>
      <c r="M52" s="38"/>
      <c r="N52" s="17"/>
      <c r="R52" s="23"/>
      <c r="S52" s="12"/>
    </row>
    <row r="53" spans="1:19" ht="15.75" thickBot="1">
      <c r="A53" s="15"/>
      <c r="B53" s="30">
        <f>IF($H$1=TRUE,B49+1,"")</f>
        <v>12</v>
      </c>
      <c r="C53" s="29"/>
      <c r="D53" s="28" t="s">
        <v>49</v>
      </c>
      <c r="E53" s="21"/>
      <c r="F53" s="26"/>
      <c r="G53" s="27"/>
      <c r="I53" s="25"/>
      <c r="J53" s="26"/>
      <c r="K53" s="13"/>
      <c r="L53" s="23"/>
      <c r="M53" s="38"/>
      <c r="N53" s="17"/>
      <c r="R53" s="23"/>
      <c r="S53" s="12"/>
    </row>
    <row r="54" spans="1:19" ht="15.75" thickBot="1">
      <c r="A54" s="15">
        <f>IF($H$2=TRUE,23,"")</f>
        <v>23</v>
      </c>
      <c r="B54" s="24">
        <f>VLOOKUP(A54,[1]Seeding!A$1:B$32,2,FALSE)</f>
        <v>0</v>
      </c>
      <c r="C54" s="21"/>
      <c r="D54" s="37"/>
      <c r="E54" s="37"/>
      <c r="F54" s="33"/>
      <c r="G54" s="27"/>
      <c r="I54" s="25"/>
      <c r="J54" s="26"/>
      <c r="K54" s="13"/>
      <c r="L54" s="23"/>
      <c r="M54" s="38"/>
      <c r="N54" s="17"/>
      <c r="R54" s="23"/>
      <c r="S54" s="12"/>
    </row>
    <row r="55" spans="1:19" ht="15.75" thickBot="1">
      <c r="A55" s="15"/>
      <c r="B55" s="19"/>
      <c r="C55" s="15"/>
      <c r="D55" s="18"/>
      <c r="E55" s="18"/>
      <c r="F55" s="33"/>
      <c r="G55" s="27"/>
      <c r="H55" s="33">
        <f>IF($H$1=TRUE,H23+1,"")</f>
        <v>30</v>
      </c>
      <c r="I55" s="25"/>
      <c r="J55" s="22" t="s">
        <v>22</v>
      </c>
      <c r="K55" s="41"/>
      <c r="L55" s="23"/>
      <c r="M55" s="38"/>
      <c r="N55" s="17"/>
      <c r="R55" s="23"/>
      <c r="S55" s="12"/>
    </row>
    <row r="56" spans="1:19" ht="15.75" thickBot="1">
      <c r="A56" s="15">
        <f>IF($H$2=TRUE,3,"")</f>
        <v>3</v>
      </c>
      <c r="B56" s="24" t="str">
        <f>VLOOKUP(A56,[1]Seeding!A$1:B$32,2,FALSE)</f>
        <v>OLIVER JONES</v>
      </c>
      <c r="C56" s="32"/>
      <c r="D56" s="18"/>
      <c r="E56" s="18"/>
      <c r="F56" s="33"/>
      <c r="G56" s="27"/>
      <c r="I56" s="20"/>
      <c r="L56" s="23"/>
      <c r="M56" s="38"/>
      <c r="N56" s="40"/>
      <c r="R56" s="23"/>
      <c r="S56" s="12"/>
    </row>
    <row r="57" spans="1:19" ht="15.75" thickBot="1">
      <c r="A57" s="15"/>
      <c r="B57" s="30">
        <f>IF($H$1=TRUE,B53+1,"")</f>
        <v>13</v>
      </c>
      <c r="C57" s="29"/>
      <c r="D57" s="28" t="s">
        <v>22</v>
      </c>
      <c r="E57" s="32"/>
      <c r="F57" s="26"/>
      <c r="G57" s="27"/>
      <c r="I57" s="13"/>
      <c r="J57" s="12"/>
      <c r="K57" s="12"/>
      <c r="L57" s="23"/>
      <c r="M57" s="38"/>
      <c r="N57" s="17"/>
      <c r="R57" s="12"/>
      <c r="S57" s="12"/>
    </row>
    <row r="58" spans="1:19" ht="15.75" thickBot="1">
      <c r="A58" s="15">
        <f>IF($H$2=TRUE,30,"")</f>
        <v>30</v>
      </c>
      <c r="B58" s="24">
        <f>VLOOKUP(A58,[1]Seeding!A$1:B$32,2,FALSE)</f>
        <v>0</v>
      </c>
      <c r="C58" s="21"/>
      <c r="D58" s="17"/>
      <c r="E58" s="25"/>
      <c r="F58" s="26"/>
      <c r="G58" s="27"/>
      <c r="H58" s="15"/>
      <c r="I58" s="25"/>
      <c r="J58" s="17"/>
      <c r="K58" s="39"/>
      <c r="L58" s="19"/>
      <c r="M58" s="18"/>
      <c r="N58" s="38"/>
    </row>
    <row r="59" spans="1:19" ht="15" thickBot="1">
      <c r="A59" s="15"/>
      <c r="B59" s="15"/>
      <c r="C59" s="15"/>
      <c r="D59" s="33">
        <f>IF($H$1=TRUE,D51+1,"")</f>
        <v>23</v>
      </c>
      <c r="F59" s="22" t="s">
        <v>22</v>
      </c>
      <c r="G59" s="32"/>
      <c r="H59" s="15"/>
      <c r="I59" s="20"/>
      <c r="J59" s="17"/>
      <c r="K59" s="31"/>
      <c r="L59" s="23"/>
      <c r="M59" s="38"/>
      <c r="N59" s="38"/>
    </row>
    <row r="60" spans="1:19" ht="15.75" thickBot="1">
      <c r="A60" s="15">
        <f>IF($H$2=TRUE,14,"")</f>
        <v>14</v>
      </c>
      <c r="B60" s="24" t="str">
        <f>VLOOKUP(A60,[1]Seeding!A$1:B$32,2,FALSE)</f>
        <v>THAKASO MOTLATSI</v>
      </c>
      <c r="C60" s="32"/>
      <c r="D60" s="17"/>
      <c r="E60" s="25"/>
      <c r="F60" s="26"/>
      <c r="G60" s="35"/>
      <c r="H60" s="15"/>
      <c r="I60" s="20"/>
      <c r="J60" s="17"/>
      <c r="K60" s="31"/>
      <c r="L60" s="23"/>
      <c r="M60" s="38"/>
      <c r="N60" s="38"/>
    </row>
    <row r="61" spans="1:19" ht="15.75" thickBot="1">
      <c r="A61" s="15"/>
      <c r="B61" s="30">
        <f>IF($H$1=TRUE,B57+1,"")</f>
        <v>14</v>
      </c>
      <c r="C61" s="29"/>
      <c r="D61" s="28" t="s">
        <v>65</v>
      </c>
      <c r="E61" s="21"/>
      <c r="G61" s="13"/>
      <c r="I61" s="13"/>
      <c r="J61" s="33"/>
      <c r="K61" s="31"/>
      <c r="L61" s="23"/>
      <c r="M61" s="14"/>
      <c r="N61" s="38"/>
    </row>
    <row r="62" spans="1:19" ht="15.75" thickBot="1">
      <c r="A62" s="15">
        <f>IF($H$2=TRUE,19,"")</f>
        <v>19</v>
      </c>
      <c r="B62" s="24">
        <f>VLOOKUP(A62,[1]Seeding!A$1:B$32,2,FALSE)</f>
        <v>0</v>
      </c>
      <c r="C62" s="21"/>
      <c r="D62" s="37"/>
      <c r="E62" s="37"/>
      <c r="F62" s="33"/>
      <c r="G62" s="13"/>
      <c r="H62" s="23"/>
      <c r="I62" s="36"/>
      <c r="J62" s="33"/>
      <c r="K62" s="31"/>
      <c r="L62" s="22" t="s">
        <v>18</v>
      </c>
      <c r="M62" s="32"/>
      <c r="N62" s="15"/>
    </row>
    <row r="63" spans="1:19" ht="15" thickBot="1">
      <c r="A63" s="15"/>
      <c r="B63" s="15"/>
      <c r="C63" s="15"/>
      <c r="D63" s="18"/>
      <c r="E63" s="18"/>
      <c r="F63" s="33">
        <f>IF($H$1=TRUE,F47+1,"")</f>
        <v>28</v>
      </c>
      <c r="G63" s="25"/>
      <c r="H63" s="22" t="s">
        <v>22</v>
      </c>
      <c r="I63" s="21"/>
      <c r="J63" s="12"/>
      <c r="K63" s="34"/>
      <c r="L63" s="26"/>
      <c r="M63" s="35"/>
      <c r="N63" s="15"/>
    </row>
    <row r="64" spans="1:19" ht="15.75" thickBot="1">
      <c r="A64" s="15">
        <f>IF($H$2=TRUE,6,"")</f>
        <v>6</v>
      </c>
      <c r="B64" s="24" t="str">
        <f>VLOOKUP(A64,[1]Seeding!A$1:B$32,2,FALSE)</f>
        <v xml:space="preserve">NEKO </v>
      </c>
      <c r="C64" s="32"/>
      <c r="D64" s="18"/>
      <c r="E64" s="18"/>
      <c r="F64" s="33"/>
      <c r="G64" s="25"/>
      <c r="H64" s="15"/>
      <c r="I64" s="15"/>
      <c r="J64" s="12"/>
      <c r="K64" s="34"/>
      <c r="M64" s="13"/>
    </row>
    <row r="65" spans="1:14" ht="15.75" thickBot="1">
      <c r="A65" s="15"/>
      <c r="B65" s="30">
        <f>IF($H$1=TRUE,B61+1,"")</f>
        <v>15</v>
      </c>
      <c r="C65" s="29"/>
      <c r="D65" s="28" t="s">
        <v>106</v>
      </c>
      <c r="E65" s="32"/>
      <c r="F65" s="26"/>
      <c r="G65" s="25"/>
      <c r="H65" s="15"/>
      <c r="I65" s="15"/>
      <c r="J65" s="12"/>
      <c r="K65" s="31"/>
      <c r="L65" s="33"/>
      <c r="M65" s="13"/>
      <c r="N65" s="23"/>
    </row>
    <row r="66" spans="1:14" ht="15.75" thickBot="1">
      <c r="A66" s="15">
        <f>IF($H$2=TRUE,27,"")</f>
        <v>27</v>
      </c>
      <c r="B66" s="24">
        <f>VLOOKUP(A66,[1]Seeding!A$1:B$32,2,FALSE)</f>
        <v>0</v>
      </c>
      <c r="C66" s="21"/>
      <c r="D66" s="17"/>
      <c r="E66" s="25"/>
      <c r="F66" s="26"/>
      <c r="G66" s="25"/>
      <c r="H66" s="15"/>
      <c r="I66" s="15"/>
      <c r="J66" s="12"/>
      <c r="K66" s="31"/>
      <c r="L66" s="33" t="s">
        <v>105</v>
      </c>
      <c r="M66" s="25"/>
      <c r="N66" s="22" t="s">
        <v>18</v>
      </c>
    </row>
    <row r="67" spans="1:14" ht="15" thickBot="1">
      <c r="A67" s="15"/>
      <c r="B67" s="15"/>
      <c r="C67" s="15"/>
      <c r="D67" s="33">
        <f>IF($H$1=TRUE,D59+1,"")</f>
        <v>24</v>
      </c>
      <c r="F67" s="22" t="s">
        <v>33</v>
      </c>
      <c r="G67" s="21"/>
      <c r="H67" s="15"/>
      <c r="I67" s="15"/>
      <c r="J67" s="12"/>
      <c r="K67" s="31"/>
      <c r="L67" s="33"/>
      <c r="M67" s="25"/>
      <c r="N67" s="15"/>
    </row>
    <row r="68" spans="1:14" ht="15.75" thickBot="1">
      <c r="A68" s="15">
        <f>IF($H$2=TRUE,11,"")</f>
        <v>11</v>
      </c>
      <c r="B68" s="24" t="str">
        <f>VLOOKUP(A68,[1]Seeding!A$1:B$32,2,FALSE)</f>
        <v>BOTENG MOLAPO</v>
      </c>
      <c r="C68" s="32"/>
      <c r="D68" s="17"/>
      <c r="E68" s="25"/>
      <c r="F68" s="26"/>
      <c r="G68" s="27"/>
      <c r="I68" s="15"/>
      <c r="J68" s="12"/>
      <c r="K68" s="31"/>
      <c r="L68" s="26"/>
      <c r="M68" s="25"/>
      <c r="N68" s="15"/>
    </row>
    <row r="69" spans="1:14" ht="15.75" thickBot="1">
      <c r="A69" s="15"/>
      <c r="B69" s="30">
        <f>IF($H$1=TRUE,B65+1,"")</f>
        <v>16</v>
      </c>
      <c r="C69" s="29"/>
      <c r="D69" s="28" t="s">
        <v>53</v>
      </c>
      <c r="E69" s="21"/>
      <c r="F69" s="26"/>
      <c r="G69" s="27"/>
      <c r="L69" s="26"/>
      <c r="M69" s="25"/>
      <c r="N69" s="15"/>
    </row>
    <row r="70" spans="1:14" ht="15.75" thickBot="1">
      <c r="A70" s="15">
        <f>IF($H$2=TRUE,22,"")</f>
        <v>22</v>
      </c>
      <c r="B70" s="24">
        <f>VLOOKUP(A70,[1]Seeding!A$1:B$32,2,FALSE)</f>
        <v>0</v>
      </c>
      <c r="C70" s="21"/>
      <c r="D70" s="23"/>
      <c r="E70" s="16"/>
      <c r="F70" s="15"/>
      <c r="G70" s="16"/>
      <c r="J70" s="15"/>
      <c r="K70" s="14"/>
      <c r="L70" s="22" t="s">
        <v>29</v>
      </c>
      <c r="M70" s="21"/>
      <c r="N70" s="15"/>
    </row>
    <row r="71" spans="1:14" ht="15">
      <c r="A71" s="15"/>
      <c r="B71" s="19"/>
      <c r="C71" s="18"/>
      <c r="D71" s="17"/>
      <c r="E71" s="16"/>
      <c r="F71" s="15"/>
      <c r="G71" s="16"/>
      <c r="J71" s="15"/>
      <c r="K71" s="14"/>
      <c r="M71" s="20"/>
    </row>
    <row r="72" spans="1:14" ht="15">
      <c r="A72" s="15"/>
      <c r="B72" s="19"/>
      <c r="C72" s="18"/>
      <c r="D72" s="17"/>
      <c r="E72" s="16"/>
      <c r="F72" s="15"/>
      <c r="G72" s="16"/>
      <c r="J72" s="15"/>
      <c r="K72" s="14"/>
      <c r="M72" s="13"/>
      <c r="N72" s="12"/>
    </row>
  </sheetData>
  <mergeCells count="1">
    <mergeCell ref="A2:D2"/>
  </mergeCells>
  <hyperlinks>
    <hyperlink ref="A2" r:id="rId1" xr:uid="{00000000-0004-0000-1200-000001000000}"/>
    <hyperlink ref="F2" location="Instructions!A1" display="Instructions" xr:uid="{00000000-0004-0000-1200-000000000000}"/>
  </hyperlinks>
  <pageMargins left="0.35" right="0.35" top="0.5" bottom="0.5" header="0.25" footer="0.25"/>
  <pageSetup scale="66" orientation="portrait" r:id="rId2"/>
  <headerFooter scaleWithDoc="0"/>
  <rowBreaks count="1" manualBreakCount="1">
    <brk id="7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Seeding Runs</vt:lpstr>
      <vt:lpstr>Knockout Ladies</vt:lpstr>
      <vt:lpstr>Knockout Mens</vt:lpstr>
      <vt:lpstr>'Knockout Ladies'!Print_Area</vt:lpstr>
      <vt:lpstr>'Knockout Mens'!Print_Area</vt:lpstr>
      <vt:lpstr>'Seeding Runs'!Print_Titles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James</dc:creator>
  <cp:lastModifiedBy>Shane James</cp:lastModifiedBy>
  <dcterms:created xsi:type="dcterms:W3CDTF">2018-05-02T05:26:40Z</dcterms:created>
  <dcterms:modified xsi:type="dcterms:W3CDTF">2018-05-02T05:26:40Z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